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Edoardo\Streaming di Google Drive\Il mio Drive\0_FAMIGLIA\CV - UNIVERSITA - LIBRI SCRITTI\2026 - DALLA BOTTEGA AI MERCATI\Lente 13x\"/>
    </mc:Choice>
  </mc:AlternateContent>
  <xr:revisionPtr revIDLastSave="0" documentId="13_ncr:1_{74612F59-B26A-4FE5-8AD2-5D0756EFAB26}" xr6:coauthVersionLast="47" xr6:coauthVersionMax="47" xr10:uidLastSave="{00000000-0000-0000-0000-000000000000}"/>
  <bookViews>
    <workbookView xWindow="14856" yWindow="2124" windowWidth="20076" windowHeight="20844" xr2:uid="{E5B0FA3C-2878-4030-A146-5792AC855C3C}"/>
  </bookViews>
  <sheets>
    <sheet name="ISTRUZIONI" sheetId="8" r:id="rId1"/>
    <sheet name="MATRICI" sheetId="1" r:id="rId2"/>
    <sheet name="MOVIMENTI" sheetId="2" r:id="rId3"/>
    <sheet name="13 SETTIMANE" sheetId="3" r:id="rId4"/>
    <sheet name="ULTIME 4 SETTIMANE" sheetId="9" r:id="rId5"/>
    <sheet name="DSO E DPO" sheetId="10" r:id="rId6"/>
    <sheet name="OLTRE LE 13 SETTIMANE" sheetId="11" r:id="rId7"/>
  </sheets>
  <definedNames>
    <definedName name="elCategorie">_xludf.OFFSET(MATRICI!$A$4,0,0,_xludf.COUNTA(MATRICI!$A$4:$A$200),1)</definedName>
    <definedName name="elConto">MATRICI!$F$4:$F$5</definedName>
    <definedName name="elFatto">MATRICI!$E$4:$E$5</definedName>
    <definedName name="elPagamento">MATRICI!$G$4:$G$11</definedName>
    <definedName name="elStato">MATRICI!$D$4:$D$5</definedName>
    <definedName name="lunediDiOggi">MATRICI!$J$9</definedName>
    <definedName name="saldoFondo">MATRICI!$J$5</definedName>
    <definedName name="saldoOperativo">MATRICI!$J$4</definedName>
    <definedName name="sogliaConto">MATRICI!$J$7</definedName>
    <definedName name="sogliaFondo">MATRICI!$J$6</definedName>
  </definedNames>
  <calcPr calcId="191029"/>
  <pivotCaches>
    <pivotCache cacheId="9" r:id="rId8"/>
    <pivotCache cacheId="17"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42" i="2" l="1"/>
  <c r="Q142" i="2" s="1"/>
  <c r="J133" i="2"/>
  <c r="J137" i="2"/>
  <c r="J138" i="2"/>
  <c r="J140" i="2"/>
  <c r="J141" i="2"/>
  <c r="J146" i="2"/>
  <c r="J148" i="2"/>
  <c r="J152" i="2"/>
  <c r="J154" i="2"/>
  <c r="J157" i="2"/>
  <c r="J160" i="2"/>
  <c r="J161" i="2"/>
  <c r="J162" i="2"/>
  <c r="J167" i="2"/>
  <c r="J168" i="2"/>
  <c r="J169" i="2"/>
  <c r="J174" i="2"/>
  <c r="J177" i="2"/>
  <c r="J183" i="2"/>
  <c r="J184" i="2"/>
  <c r="J185" i="2"/>
  <c r="J5" i="2"/>
  <c r="J12" i="2"/>
  <c r="J8" i="2"/>
  <c r="J11" i="2"/>
  <c r="J7" i="2"/>
  <c r="J15" i="2"/>
  <c r="J23" i="2"/>
  <c r="J19" i="2"/>
  <c r="J22" i="2"/>
  <c r="J18" i="2"/>
  <c r="J26" i="2"/>
  <c r="J33" i="2"/>
  <c r="J30" i="2"/>
  <c r="J32" i="2"/>
  <c r="J29" i="2"/>
  <c r="J36" i="2"/>
  <c r="J45" i="2"/>
  <c r="J41" i="2"/>
  <c r="J44" i="2"/>
  <c r="J40" i="2"/>
  <c r="J48" i="2"/>
  <c r="J55" i="2"/>
  <c r="J52" i="2"/>
  <c r="J54" i="2"/>
  <c r="J51" i="2"/>
  <c r="J58" i="2"/>
  <c r="J66" i="2"/>
  <c r="J61" i="2"/>
  <c r="J65" i="2"/>
  <c r="J60" i="2"/>
  <c r="J69" i="2"/>
  <c r="J77" i="2"/>
  <c r="J74" i="2"/>
  <c r="J76" i="2"/>
  <c r="J73" i="2"/>
  <c r="J80" i="2"/>
  <c r="J88" i="2"/>
  <c r="J83" i="2"/>
  <c r="J87" i="2"/>
  <c r="J82" i="2"/>
  <c r="J91" i="2"/>
  <c r="J98" i="2"/>
  <c r="J95" i="2"/>
  <c r="J97" i="2"/>
  <c r="J94" i="2"/>
  <c r="J101" i="2"/>
  <c r="J109" i="2"/>
  <c r="J104" i="2"/>
  <c r="J108" i="2"/>
  <c r="J103" i="2"/>
  <c r="J113" i="2"/>
  <c r="J120" i="2"/>
  <c r="J116" i="2"/>
  <c r="J119" i="2"/>
  <c r="J115" i="2"/>
  <c r="J123" i="2"/>
  <c r="J131" i="2"/>
  <c r="J127" i="2"/>
  <c r="J130" i="2"/>
  <c r="J126" i="2"/>
  <c r="J38" i="2"/>
  <c r="J39" i="2"/>
  <c r="J64" i="2"/>
  <c r="J72" i="2"/>
  <c r="J27" i="2"/>
  <c r="J92" i="2"/>
  <c r="J107" i="2"/>
  <c r="J118" i="2"/>
  <c r="J10" i="2"/>
  <c r="J17" i="2"/>
  <c r="J50" i="2"/>
  <c r="J70" i="2"/>
  <c r="J84" i="2"/>
  <c r="J112" i="2"/>
  <c r="J125" i="2"/>
  <c r="J149" i="2"/>
  <c r="J163" i="2"/>
  <c r="J179" i="2"/>
  <c r="J153" i="2"/>
  <c r="J165" i="2"/>
  <c r="J170" i="2"/>
  <c r="J172" i="2"/>
  <c r="J180" i="2"/>
  <c r="J181" i="2"/>
  <c r="J186" i="2"/>
  <c r="J189" i="2"/>
  <c r="J196" i="2"/>
  <c r="J192" i="2"/>
  <c r="J195" i="2"/>
  <c r="J191" i="2"/>
  <c r="J199" i="2"/>
  <c r="J206" i="2"/>
  <c r="J202" i="2"/>
  <c r="J205" i="2"/>
  <c r="J201" i="2"/>
  <c r="J209" i="2"/>
  <c r="J217" i="2"/>
  <c r="J213" i="2"/>
  <c r="J216" i="2"/>
  <c r="J212" i="2"/>
  <c r="J220" i="2"/>
  <c r="J226" i="2"/>
  <c r="J223" i="2"/>
  <c r="J225" i="2"/>
  <c r="J222" i="2"/>
  <c r="J229" i="2"/>
  <c r="J238" i="2"/>
  <c r="J234" i="2"/>
  <c r="J237" i="2"/>
  <c r="J233" i="2"/>
  <c r="J241" i="2"/>
  <c r="J248" i="2"/>
  <c r="J245" i="2"/>
  <c r="J247" i="2"/>
  <c r="J244" i="2"/>
  <c r="J251" i="2"/>
  <c r="J259" i="2"/>
  <c r="J254" i="2"/>
  <c r="J258" i="2"/>
  <c r="J253" i="2"/>
  <c r="J262" i="2"/>
  <c r="J269" i="2"/>
  <c r="J266" i="2"/>
  <c r="J268" i="2"/>
  <c r="J265" i="2"/>
  <c r="J272" i="2"/>
  <c r="J280" i="2"/>
  <c r="J276" i="2"/>
  <c r="J279" i="2"/>
  <c r="J274" i="2"/>
  <c r="J204" i="2"/>
  <c r="J211" i="2"/>
  <c r="J231" i="2"/>
  <c r="J232" i="2"/>
  <c r="J242" i="2"/>
  <c r="J257" i="2"/>
  <c r="J263" i="2"/>
  <c r="J275" i="2"/>
  <c r="J142" i="2"/>
  <c r="J9" i="1"/>
  <c r="K154" i="2" s="1"/>
  <c r="Q154" i="2" s="1"/>
  <c r="W132" i="2"/>
  <c r="W133" i="2"/>
  <c r="W134" i="2"/>
  <c r="W135" i="2"/>
  <c r="W136" i="2"/>
  <c r="W137" i="2"/>
  <c r="W138" i="2"/>
  <c r="W139" i="2"/>
  <c r="W140" i="2"/>
  <c r="W141" i="2"/>
  <c r="W143" i="2"/>
  <c r="W145" i="2"/>
  <c r="W146" i="2"/>
  <c r="W144" i="2"/>
  <c r="W147" i="2"/>
  <c r="W148" i="2"/>
  <c r="W150" i="2"/>
  <c r="W151" i="2"/>
  <c r="W152" i="2"/>
  <c r="W154" i="2"/>
  <c r="W155" i="2"/>
  <c r="W156" i="2"/>
  <c r="W157" i="2"/>
  <c r="W158" i="2"/>
  <c r="W159" i="2"/>
  <c r="W160" i="2"/>
  <c r="W161" i="2"/>
  <c r="W162" i="2"/>
  <c r="W164" i="2"/>
  <c r="W166" i="2"/>
  <c r="W167" i="2"/>
  <c r="W168" i="2"/>
  <c r="W169" i="2"/>
  <c r="W171" i="2"/>
  <c r="W173" i="2"/>
  <c r="W174" i="2"/>
  <c r="W175" i="2"/>
  <c r="W176" i="2"/>
  <c r="W177" i="2"/>
  <c r="W178" i="2"/>
  <c r="W182" i="2"/>
  <c r="W183" i="2"/>
  <c r="W184" i="2"/>
  <c r="W185" i="2"/>
  <c r="W4" i="2"/>
  <c r="W9" i="2"/>
  <c r="W3" i="2"/>
  <c r="W6" i="2"/>
  <c r="W5" i="2"/>
  <c r="W12" i="2"/>
  <c r="W8" i="2"/>
  <c r="W11" i="2"/>
  <c r="W7" i="2"/>
  <c r="W14" i="2"/>
  <c r="W21" i="2"/>
  <c r="W13" i="2"/>
  <c r="W16" i="2"/>
  <c r="W15" i="2"/>
  <c r="W23" i="2"/>
  <c r="W19" i="2"/>
  <c r="W22" i="2"/>
  <c r="W18" i="2"/>
  <c r="W20" i="2"/>
  <c r="W25" i="2"/>
  <c r="W31" i="2"/>
  <c r="W24" i="2"/>
  <c r="W28" i="2"/>
  <c r="W26" i="2"/>
  <c r="W33" i="2"/>
  <c r="W30" i="2"/>
  <c r="W32" i="2"/>
  <c r="W29" i="2"/>
  <c r="W35" i="2"/>
  <c r="W43" i="2"/>
  <c r="W34" i="2"/>
  <c r="W37" i="2"/>
  <c r="W36" i="2"/>
  <c r="W45" i="2"/>
  <c r="W41" i="2"/>
  <c r="W44" i="2"/>
  <c r="W40" i="2"/>
  <c r="W42" i="2"/>
  <c r="W47" i="2"/>
  <c r="W53" i="2"/>
  <c r="W46" i="2"/>
  <c r="W49" i="2"/>
  <c r="W48" i="2"/>
  <c r="W55" i="2"/>
  <c r="W52" i="2"/>
  <c r="W54" i="2"/>
  <c r="W51" i="2"/>
  <c r="W57" i="2"/>
  <c r="W63" i="2"/>
  <c r="W56" i="2"/>
  <c r="W59" i="2"/>
  <c r="W58" i="2"/>
  <c r="W66" i="2"/>
  <c r="W61" i="2"/>
  <c r="W65" i="2"/>
  <c r="W60" i="2"/>
  <c r="W62" i="2"/>
  <c r="W68" i="2"/>
  <c r="W75" i="2"/>
  <c r="W67" i="2"/>
  <c r="W71" i="2"/>
  <c r="W69" i="2"/>
  <c r="W77" i="2"/>
  <c r="W74" i="2"/>
  <c r="W76" i="2"/>
  <c r="W73" i="2"/>
  <c r="W79" i="2"/>
  <c r="W86" i="2"/>
  <c r="W78" i="2"/>
  <c r="W81" i="2"/>
  <c r="W80" i="2"/>
  <c r="W88" i="2"/>
  <c r="W83" i="2"/>
  <c r="W87" i="2"/>
  <c r="W82" i="2"/>
  <c r="W85" i="2"/>
  <c r="W90" i="2"/>
  <c r="W96" i="2"/>
  <c r="W89" i="2"/>
  <c r="W93" i="2"/>
  <c r="W91" i="2"/>
  <c r="W98" i="2"/>
  <c r="W95" i="2"/>
  <c r="W97" i="2"/>
  <c r="W94" i="2"/>
  <c r="W100" i="2"/>
  <c r="W106" i="2"/>
  <c r="W99" i="2"/>
  <c r="W102" i="2"/>
  <c r="W101" i="2"/>
  <c r="W109" i="2"/>
  <c r="W104" i="2"/>
  <c r="W108" i="2"/>
  <c r="W103" i="2"/>
  <c r="W105" i="2"/>
  <c r="W111" i="2"/>
  <c r="W117" i="2"/>
  <c r="W110" i="2"/>
  <c r="W114" i="2"/>
  <c r="W113" i="2"/>
  <c r="W120" i="2"/>
  <c r="W116" i="2"/>
  <c r="W119" i="2"/>
  <c r="W115" i="2"/>
  <c r="W122" i="2"/>
  <c r="W129" i="2"/>
  <c r="W121" i="2"/>
  <c r="W124" i="2"/>
  <c r="W123" i="2"/>
  <c r="W131" i="2"/>
  <c r="W127" i="2"/>
  <c r="W130" i="2"/>
  <c r="W126" i="2"/>
  <c r="W128" i="2"/>
  <c r="W38" i="2"/>
  <c r="W39" i="2"/>
  <c r="W64" i="2"/>
  <c r="W72" i="2"/>
  <c r="W27" i="2"/>
  <c r="W92" i="2"/>
  <c r="W107" i="2"/>
  <c r="W118" i="2"/>
  <c r="W10" i="2"/>
  <c r="W17" i="2"/>
  <c r="W50" i="2"/>
  <c r="W70" i="2"/>
  <c r="W84" i="2"/>
  <c r="W112" i="2"/>
  <c r="W125" i="2"/>
  <c r="W149" i="2"/>
  <c r="W163" i="2"/>
  <c r="W179" i="2"/>
  <c r="W153" i="2"/>
  <c r="W165" i="2"/>
  <c r="W170" i="2"/>
  <c r="W172" i="2"/>
  <c r="W180" i="2"/>
  <c r="W181" i="2"/>
  <c r="W186" i="2"/>
  <c r="W188" i="2"/>
  <c r="W194" i="2"/>
  <c r="W187" i="2"/>
  <c r="W190" i="2"/>
  <c r="W189" i="2"/>
  <c r="W196" i="2"/>
  <c r="W192" i="2"/>
  <c r="W195" i="2"/>
  <c r="W191" i="2"/>
  <c r="W193" i="2"/>
  <c r="W198" i="2"/>
  <c r="W203" i="2"/>
  <c r="W197" i="2"/>
  <c r="W200" i="2"/>
  <c r="W199" i="2"/>
  <c r="W206" i="2"/>
  <c r="W202" i="2"/>
  <c r="W205" i="2"/>
  <c r="W201" i="2"/>
  <c r="W208" i="2"/>
  <c r="W215" i="2"/>
  <c r="W207" i="2"/>
  <c r="W210" i="2"/>
  <c r="W209" i="2"/>
  <c r="W217" i="2"/>
  <c r="W213" i="2"/>
  <c r="W216" i="2"/>
  <c r="W212" i="2"/>
  <c r="W214" i="2"/>
  <c r="W219" i="2"/>
  <c r="W224" i="2"/>
  <c r="W218" i="2"/>
  <c r="W221" i="2"/>
  <c r="W220" i="2"/>
  <c r="W226" i="2"/>
  <c r="W223" i="2"/>
  <c r="W225" i="2"/>
  <c r="W222" i="2"/>
  <c r="W228" i="2"/>
  <c r="W236" i="2"/>
  <c r="W227" i="2"/>
  <c r="W230" i="2"/>
  <c r="W229" i="2"/>
  <c r="W238" i="2"/>
  <c r="W234" i="2"/>
  <c r="W237" i="2"/>
  <c r="W233" i="2"/>
  <c r="W235" i="2"/>
  <c r="W240" i="2"/>
  <c r="W246" i="2"/>
  <c r="W239" i="2"/>
  <c r="W243" i="2"/>
  <c r="W241" i="2"/>
  <c r="W248" i="2"/>
  <c r="W245" i="2"/>
  <c r="W247" i="2"/>
  <c r="W244" i="2"/>
  <c r="W250" i="2"/>
  <c r="W256" i="2"/>
  <c r="W249" i="2"/>
  <c r="W252" i="2"/>
  <c r="W251" i="2"/>
  <c r="W259" i="2"/>
  <c r="W254" i="2"/>
  <c r="W258" i="2"/>
  <c r="W253" i="2"/>
  <c r="W255" i="2"/>
  <c r="W261" i="2"/>
  <c r="W267" i="2"/>
  <c r="W260" i="2"/>
  <c r="W264" i="2"/>
  <c r="W262" i="2"/>
  <c r="W269" i="2"/>
  <c r="W266" i="2"/>
  <c r="W268" i="2"/>
  <c r="W265" i="2"/>
  <c r="W271" i="2"/>
  <c r="W278" i="2"/>
  <c r="W270" i="2"/>
  <c r="W273" i="2"/>
  <c r="W272" i="2"/>
  <c r="W280" i="2"/>
  <c r="W276" i="2"/>
  <c r="W279" i="2"/>
  <c r="W274" i="2"/>
  <c r="W277" i="2"/>
  <c r="W204" i="2"/>
  <c r="W211" i="2"/>
  <c r="W231" i="2"/>
  <c r="W232" i="2"/>
  <c r="W242" i="2"/>
  <c r="W257" i="2"/>
  <c r="W263" i="2"/>
  <c r="W275" i="2"/>
  <c r="W142" i="2"/>
  <c r="M132" i="2"/>
  <c r="M133" i="2"/>
  <c r="M134" i="2"/>
  <c r="M135" i="2"/>
  <c r="M136" i="2"/>
  <c r="M137" i="2"/>
  <c r="M138" i="2"/>
  <c r="M139" i="2"/>
  <c r="M140" i="2"/>
  <c r="M141" i="2"/>
  <c r="M143" i="2"/>
  <c r="M145" i="2"/>
  <c r="M146" i="2"/>
  <c r="M144" i="2"/>
  <c r="M147" i="2"/>
  <c r="M148" i="2"/>
  <c r="M150" i="2"/>
  <c r="M151" i="2"/>
  <c r="M152" i="2"/>
  <c r="M154" i="2"/>
  <c r="M155" i="2"/>
  <c r="M156" i="2"/>
  <c r="M157" i="2"/>
  <c r="M158" i="2"/>
  <c r="M159" i="2"/>
  <c r="M160" i="2"/>
  <c r="M161" i="2"/>
  <c r="M162" i="2"/>
  <c r="M164" i="2"/>
  <c r="M166" i="2"/>
  <c r="M167" i="2"/>
  <c r="M168" i="2"/>
  <c r="M169" i="2"/>
  <c r="M171" i="2"/>
  <c r="M173" i="2"/>
  <c r="M174" i="2"/>
  <c r="M175" i="2"/>
  <c r="M176" i="2"/>
  <c r="M177" i="2"/>
  <c r="M178" i="2"/>
  <c r="M182" i="2"/>
  <c r="M183" i="2"/>
  <c r="M184" i="2"/>
  <c r="M185" i="2"/>
  <c r="M4" i="2"/>
  <c r="M9" i="2"/>
  <c r="M3" i="2"/>
  <c r="M6" i="2"/>
  <c r="M5" i="2"/>
  <c r="M12" i="2"/>
  <c r="M8" i="2"/>
  <c r="M11" i="2"/>
  <c r="M7" i="2"/>
  <c r="M14" i="2"/>
  <c r="M21" i="2"/>
  <c r="M13" i="2"/>
  <c r="M16" i="2"/>
  <c r="M15" i="2"/>
  <c r="M23" i="2"/>
  <c r="M19" i="2"/>
  <c r="M22" i="2"/>
  <c r="M18" i="2"/>
  <c r="M20" i="2"/>
  <c r="M25" i="2"/>
  <c r="M31" i="2"/>
  <c r="M24" i="2"/>
  <c r="M28" i="2"/>
  <c r="M26" i="2"/>
  <c r="M33" i="2"/>
  <c r="M30" i="2"/>
  <c r="M32" i="2"/>
  <c r="M29" i="2"/>
  <c r="M35" i="2"/>
  <c r="M43" i="2"/>
  <c r="M34" i="2"/>
  <c r="M37" i="2"/>
  <c r="M36" i="2"/>
  <c r="M45" i="2"/>
  <c r="M41" i="2"/>
  <c r="M44" i="2"/>
  <c r="M40" i="2"/>
  <c r="M42" i="2"/>
  <c r="M47" i="2"/>
  <c r="M53" i="2"/>
  <c r="M46" i="2"/>
  <c r="M49" i="2"/>
  <c r="M48" i="2"/>
  <c r="M55" i="2"/>
  <c r="M52" i="2"/>
  <c r="M54" i="2"/>
  <c r="M51" i="2"/>
  <c r="M57" i="2"/>
  <c r="M63" i="2"/>
  <c r="M56" i="2"/>
  <c r="M59" i="2"/>
  <c r="M58" i="2"/>
  <c r="M66" i="2"/>
  <c r="M61" i="2"/>
  <c r="M65" i="2"/>
  <c r="M60" i="2"/>
  <c r="M62" i="2"/>
  <c r="M68" i="2"/>
  <c r="M75" i="2"/>
  <c r="M67" i="2"/>
  <c r="M71" i="2"/>
  <c r="M69" i="2"/>
  <c r="M77" i="2"/>
  <c r="M74" i="2"/>
  <c r="M76" i="2"/>
  <c r="M73" i="2"/>
  <c r="M79" i="2"/>
  <c r="M86" i="2"/>
  <c r="M78" i="2"/>
  <c r="M81" i="2"/>
  <c r="M80" i="2"/>
  <c r="M88" i="2"/>
  <c r="M83" i="2"/>
  <c r="M87" i="2"/>
  <c r="M82" i="2"/>
  <c r="M85" i="2"/>
  <c r="M90" i="2"/>
  <c r="M96" i="2"/>
  <c r="M89" i="2"/>
  <c r="M93" i="2"/>
  <c r="M91" i="2"/>
  <c r="M98" i="2"/>
  <c r="M95" i="2"/>
  <c r="M97" i="2"/>
  <c r="M94" i="2"/>
  <c r="M100" i="2"/>
  <c r="M106" i="2"/>
  <c r="M99" i="2"/>
  <c r="M102" i="2"/>
  <c r="M101" i="2"/>
  <c r="M109" i="2"/>
  <c r="M104" i="2"/>
  <c r="M108" i="2"/>
  <c r="M103" i="2"/>
  <c r="M105" i="2"/>
  <c r="M111" i="2"/>
  <c r="M117" i="2"/>
  <c r="M110" i="2"/>
  <c r="M114" i="2"/>
  <c r="M113" i="2"/>
  <c r="M120" i="2"/>
  <c r="M116" i="2"/>
  <c r="M119" i="2"/>
  <c r="M115" i="2"/>
  <c r="M122" i="2"/>
  <c r="M129" i="2"/>
  <c r="M121" i="2"/>
  <c r="M124" i="2"/>
  <c r="M123" i="2"/>
  <c r="M131" i="2"/>
  <c r="M127" i="2"/>
  <c r="M130" i="2"/>
  <c r="M126" i="2"/>
  <c r="M128" i="2"/>
  <c r="M38" i="2"/>
  <c r="M39" i="2"/>
  <c r="M64" i="2"/>
  <c r="M72" i="2"/>
  <c r="M27" i="2"/>
  <c r="M92" i="2"/>
  <c r="M107" i="2"/>
  <c r="M118" i="2"/>
  <c r="M10" i="2"/>
  <c r="M17" i="2"/>
  <c r="M50" i="2"/>
  <c r="M70" i="2"/>
  <c r="M84" i="2"/>
  <c r="M112" i="2"/>
  <c r="M125" i="2"/>
  <c r="M149" i="2"/>
  <c r="M163" i="2"/>
  <c r="M179" i="2"/>
  <c r="M153" i="2"/>
  <c r="M165" i="2"/>
  <c r="M170" i="2"/>
  <c r="M172" i="2"/>
  <c r="M180" i="2"/>
  <c r="M181" i="2"/>
  <c r="M186" i="2"/>
  <c r="M188" i="2"/>
  <c r="M194" i="2"/>
  <c r="M187" i="2"/>
  <c r="M190" i="2"/>
  <c r="M189" i="2"/>
  <c r="M196" i="2"/>
  <c r="M192" i="2"/>
  <c r="M195" i="2"/>
  <c r="M191" i="2"/>
  <c r="M193" i="2"/>
  <c r="M198" i="2"/>
  <c r="M203" i="2"/>
  <c r="M197" i="2"/>
  <c r="M200" i="2"/>
  <c r="M199" i="2"/>
  <c r="M206" i="2"/>
  <c r="M202" i="2"/>
  <c r="M205" i="2"/>
  <c r="M201" i="2"/>
  <c r="M208" i="2"/>
  <c r="M215" i="2"/>
  <c r="M207" i="2"/>
  <c r="M210" i="2"/>
  <c r="M209" i="2"/>
  <c r="M217" i="2"/>
  <c r="M213" i="2"/>
  <c r="M216" i="2"/>
  <c r="M212" i="2"/>
  <c r="M214" i="2"/>
  <c r="M219" i="2"/>
  <c r="M224" i="2"/>
  <c r="M218" i="2"/>
  <c r="M221" i="2"/>
  <c r="M220" i="2"/>
  <c r="M226" i="2"/>
  <c r="M223" i="2"/>
  <c r="M225" i="2"/>
  <c r="M222" i="2"/>
  <c r="M228" i="2"/>
  <c r="M236" i="2"/>
  <c r="M227" i="2"/>
  <c r="M230" i="2"/>
  <c r="M229" i="2"/>
  <c r="M238" i="2"/>
  <c r="M234" i="2"/>
  <c r="M237" i="2"/>
  <c r="M233" i="2"/>
  <c r="M235" i="2"/>
  <c r="M240" i="2"/>
  <c r="M246" i="2"/>
  <c r="M239" i="2"/>
  <c r="M243" i="2"/>
  <c r="M241" i="2"/>
  <c r="M248" i="2"/>
  <c r="M245" i="2"/>
  <c r="M247" i="2"/>
  <c r="M244" i="2"/>
  <c r="M250" i="2"/>
  <c r="M256" i="2"/>
  <c r="M249" i="2"/>
  <c r="M252" i="2"/>
  <c r="M251" i="2"/>
  <c r="M259" i="2"/>
  <c r="M254" i="2"/>
  <c r="M258" i="2"/>
  <c r="M253" i="2"/>
  <c r="M255" i="2"/>
  <c r="M261" i="2"/>
  <c r="M267" i="2"/>
  <c r="M260" i="2"/>
  <c r="M264" i="2"/>
  <c r="M262" i="2"/>
  <c r="M269" i="2"/>
  <c r="M266" i="2"/>
  <c r="M268" i="2"/>
  <c r="M265" i="2"/>
  <c r="M271" i="2"/>
  <c r="M278" i="2"/>
  <c r="M270" i="2"/>
  <c r="M273" i="2"/>
  <c r="M272" i="2"/>
  <c r="M280" i="2"/>
  <c r="M276" i="2"/>
  <c r="M279" i="2"/>
  <c r="M274" i="2"/>
  <c r="M277" i="2"/>
  <c r="M204" i="2"/>
  <c r="M211" i="2"/>
  <c r="M231" i="2"/>
  <c r="M232" i="2"/>
  <c r="M242" i="2"/>
  <c r="M257" i="2"/>
  <c r="M263" i="2"/>
  <c r="M275" i="2"/>
  <c r="M142" i="2"/>
  <c r="N142" i="2"/>
  <c r="S142" i="2"/>
  <c r="S132" i="2"/>
  <c r="S133" i="2"/>
  <c r="S134" i="2"/>
  <c r="S135" i="2"/>
  <c r="S136" i="2"/>
  <c r="S137" i="2"/>
  <c r="S138" i="2"/>
  <c r="S139" i="2"/>
  <c r="S140" i="2"/>
  <c r="S141" i="2"/>
  <c r="S4" i="2"/>
  <c r="S9" i="2"/>
  <c r="S3" i="2"/>
  <c r="S6" i="2"/>
  <c r="S5" i="2"/>
  <c r="S12" i="2"/>
  <c r="S8" i="2"/>
  <c r="S11" i="2"/>
  <c r="S7" i="2"/>
  <c r="S14" i="2"/>
  <c r="S21" i="2"/>
  <c r="S13" i="2"/>
  <c r="S16" i="2"/>
  <c r="S15" i="2"/>
  <c r="S23" i="2"/>
  <c r="S19" i="2"/>
  <c r="S22" i="2"/>
  <c r="S18" i="2"/>
  <c r="S20" i="2"/>
  <c r="S25" i="2"/>
  <c r="S31" i="2"/>
  <c r="S24" i="2"/>
  <c r="S28" i="2"/>
  <c r="S26" i="2"/>
  <c r="S33" i="2"/>
  <c r="S30" i="2"/>
  <c r="S32" i="2"/>
  <c r="S29" i="2"/>
  <c r="S35" i="2"/>
  <c r="S43" i="2"/>
  <c r="S34" i="2"/>
  <c r="S37" i="2"/>
  <c r="S36" i="2"/>
  <c r="S45" i="2"/>
  <c r="S41" i="2"/>
  <c r="S44" i="2"/>
  <c r="S40" i="2"/>
  <c r="S42" i="2"/>
  <c r="S47" i="2"/>
  <c r="S53" i="2"/>
  <c r="S46" i="2"/>
  <c r="S49" i="2"/>
  <c r="S48" i="2"/>
  <c r="S55" i="2"/>
  <c r="S52" i="2"/>
  <c r="S54" i="2"/>
  <c r="S51" i="2"/>
  <c r="S57" i="2"/>
  <c r="S63" i="2"/>
  <c r="S56" i="2"/>
  <c r="S59" i="2"/>
  <c r="S58" i="2"/>
  <c r="S66" i="2"/>
  <c r="S61" i="2"/>
  <c r="S65" i="2"/>
  <c r="S60" i="2"/>
  <c r="S62" i="2"/>
  <c r="S68" i="2"/>
  <c r="S75" i="2"/>
  <c r="S67" i="2"/>
  <c r="S71" i="2"/>
  <c r="S69" i="2"/>
  <c r="S77" i="2"/>
  <c r="S74" i="2"/>
  <c r="S76" i="2"/>
  <c r="S73" i="2"/>
  <c r="S79" i="2"/>
  <c r="S86" i="2"/>
  <c r="S78" i="2"/>
  <c r="S81" i="2"/>
  <c r="S80" i="2"/>
  <c r="S88" i="2"/>
  <c r="S83" i="2"/>
  <c r="S87" i="2"/>
  <c r="S82" i="2"/>
  <c r="S85" i="2"/>
  <c r="S90" i="2"/>
  <c r="S96" i="2"/>
  <c r="S89" i="2"/>
  <c r="S93" i="2"/>
  <c r="S91" i="2"/>
  <c r="S98" i="2"/>
  <c r="S95" i="2"/>
  <c r="S97" i="2"/>
  <c r="S94" i="2"/>
  <c r="S100" i="2"/>
  <c r="S106" i="2"/>
  <c r="S99" i="2"/>
  <c r="S102" i="2"/>
  <c r="S101" i="2"/>
  <c r="S109" i="2"/>
  <c r="S104" i="2"/>
  <c r="S108" i="2"/>
  <c r="S103" i="2"/>
  <c r="S105" i="2"/>
  <c r="S111" i="2"/>
  <c r="S117" i="2"/>
  <c r="S110" i="2"/>
  <c r="S114" i="2"/>
  <c r="S113" i="2"/>
  <c r="S120" i="2"/>
  <c r="S116" i="2"/>
  <c r="S119" i="2"/>
  <c r="S115" i="2"/>
  <c r="S122" i="2"/>
  <c r="S129" i="2"/>
  <c r="S121" i="2"/>
  <c r="S124" i="2"/>
  <c r="S123" i="2"/>
  <c r="S131" i="2"/>
  <c r="S127" i="2"/>
  <c r="S130" i="2"/>
  <c r="S126" i="2"/>
  <c r="S128" i="2"/>
  <c r="S38" i="2"/>
  <c r="S39" i="2"/>
  <c r="S64" i="2"/>
  <c r="S72" i="2"/>
  <c r="S27" i="2"/>
  <c r="S92" i="2"/>
  <c r="S107" i="2"/>
  <c r="S118" i="2"/>
  <c r="S10" i="2"/>
  <c r="S17" i="2"/>
  <c r="S50" i="2"/>
  <c r="S70" i="2"/>
  <c r="S84" i="2"/>
  <c r="S112" i="2"/>
  <c r="S125" i="2"/>
  <c r="N17" i="3"/>
  <c r="M17" i="3"/>
  <c r="L17" i="3"/>
  <c r="K17" i="3"/>
  <c r="J17" i="3"/>
  <c r="I17" i="3"/>
  <c r="H17" i="3"/>
  <c r="G17" i="3"/>
  <c r="F17" i="3"/>
  <c r="E17" i="3"/>
  <c r="D17" i="3"/>
  <c r="C17" i="3"/>
  <c r="B17" i="3"/>
  <c r="E35" i="10"/>
  <c r="D35" i="10"/>
  <c r="C35" i="10"/>
  <c r="B35" i="10"/>
  <c r="N275" i="2"/>
  <c r="N263" i="2"/>
  <c r="N257" i="2"/>
  <c r="N242" i="2"/>
  <c r="N232" i="2"/>
  <c r="N231" i="2"/>
  <c r="N211" i="2"/>
  <c r="N204" i="2"/>
  <c r="N277" i="2"/>
  <c r="N274" i="2"/>
  <c r="N279" i="2"/>
  <c r="N276" i="2"/>
  <c r="N280" i="2"/>
  <c r="N272" i="2"/>
  <c r="N273" i="2"/>
  <c r="N270" i="2"/>
  <c r="N278" i="2"/>
  <c r="N271" i="2"/>
  <c r="N265" i="2"/>
  <c r="N268" i="2"/>
  <c r="N266" i="2"/>
  <c r="N269" i="2"/>
  <c r="N262" i="2"/>
  <c r="N264" i="2"/>
  <c r="N260" i="2"/>
  <c r="N267" i="2"/>
  <c r="N261" i="2"/>
  <c r="N255" i="2"/>
  <c r="N253" i="2"/>
  <c r="N258" i="2"/>
  <c r="N254" i="2"/>
  <c r="N259" i="2"/>
  <c r="N251" i="2"/>
  <c r="N252" i="2"/>
  <c r="N249" i="2"/>
  <c r="N256" i="2"/>
  <c r="N250" i="2"/>
  <c r="N244" i="2"/>
  <c r="N247" i="2"/>
  <c r="N245" i="2"/>
  <c r="N248" i="2"/>
  <c r="N241" i="2"/>
  <c r="N243" i="2"/>
  <c r="N239" i="2"/>
  <c r="N246" i="2"/>
  <c r="N240" i="2"/>
  <c r="N235" i="2"/>
  <c r="N233" i="2"/>
  <c r="N237" i="2"/>
  <c r="N234" i="2"/>
  <c r="N238" i="2"/>
  <c r="N229" i="2"/>
  <c r="N230" i="2"/>
  <c r="N227" i="2"/>
  <c r="N236" i="2"/>
  <c r="N228" i="2"/>
  <c r="N222" i="2"/>
  <c r="N225" i="2"/>
  <c r="N223" i="2"/>
  <c r="N226" i="2"/>
  <c r="N220" i="2"/>
  <c r="N221" i="2"/>
  <c r="N218" i="2"/>
  <c r="N224" i="2"/>
  <c r="N219" i="2"/>
  <c r="N214" i="2"/>
  <c r="N212" i="2"/>
  <c r="N216" i="2"/>
  <c r="N213" i="2"/>
  <c r="N217" i="2"/>
  <c r="N209" i="2"/>
  <c r="N210" i="2"/>
  <c r="N207" i="2"/>
  <c r="N215" i="2"/>
  <c r="N208" i="2"/>
  <c r="N201" i="2"/>
  <c r="N205" i="2"/>
  <c r="N202" i="2"/>
  <c r="N206" i="2"/>
  <c r="N199" i="2"/>
  <c r="N200" i="2"/>
  <c r="N197" i="2"/>
  <c r="N203" i="2"/>
  <c r="N198" i="2"/>
  <c r="N193" i="2"/>
  <c r="N191" i="2"/>
  <c r="N195" i="2"/>
  <c r="N192" i="2"/>
  <c r="N196" i="2"/>
  <c r="N189" i="2"/>
  <c r="N190" i="2"/>
  <c r="N187" i="2"/>
  <c r="N194" i="2"/>
  <c r="N188" i="2"/>
  <c r="B5" i="9"/>
  <c r="B6" i="9" s="1"/>
  <c r="N186" i="2"/>
  <c r="N181" i="2"/>
  <c r="N180" i="2"/>
  <c r="N172" i="2"/>
  <c r="N170" i="2"/>
  <c r="N165" i="2"/>
  <c r="N153" i="2"/>
  <c r="N179" i="2"/>
  <c r="N163" i="2"/>
  <c r="N149" i="2"/>
  <c r="N125" i="2"/>
  <c r="N112" i="2"/>
  <c r="N84" i="2"/>
  <c r="N70" i="2"/>
  <c r="N50" i="2"/>
  <c r="N17" i="2"/>
  <c r="N10" i="2"/>
  <c r="N118" i="2"/>
  <c r="N107" i="2"/>
  <c r="N92" i="2"/>
  <c r="N27" i="2"/>
  <c r="N72" i="2"/>
  <c r="N64" i="2"/>
  <c r="N39" i="2"/>
  <c r="N38" i="2"/>
  <c r="N128" i="2"/>
  <c r="N126" i="2"/>
  <c r="N130" i="2"/>
  <c r="N127" i="2"/>
  <c r="N131" i="2"/>
  <c r="N123" i="2"/>
  <c r="N124" i="2"/>
  <c r="N121" i="2"/>
  <c r="N129" i="2"/>
  <c r="N122" i="2"/>
  <c r="N115" i="2"/>
  <c r="N119" i="2"/>
  <c r="N116" i="2"/>
  <c r="N120" i="2"/>
  <c r="N113" i="2"/>
  <c r="N114" i="2"/>
  <c r="N110" i="2"/>
  <c r="N117" i="2"/>
  <c r="N111" i="2"/>
  <c r="N105" i="2"/>
  <c r="N103" i="2"/>
  <c r="N108" i="2"/>
  <c r="N104" i="2"/>
  <c r="N109" i="2"/>
  <c r="N101" i="2"/>
  <c r="N102" i="2"/>
  <c r="N99" i="2"/>
  <c r="N106" i="2"/>
  <c r="N100" i="2"/>
  <c r="N94" i="2"/>
  <c r="N97" i="2"/>
  <c r="N95" i="2"/>
  <c r="N98" i="2"/>
  <c r="N91" i="2"/>
  <c r="N93" i="2"/>
  <c r="N89" i="2"/>
  <c r="N96" i="2"/>
  <c r="N90" i="2"/>
  <c r="N85" i="2"/>
  <c r="N82" i="2"/>
  <c r="N87" i="2"/>
  <c r="N83" i="2"/>
  <c r="N88" i="2"/>
  <c r="N80" i="2"/>
  <c r="N81" i="2"/>
  <c r="N78" i="2"/>
  <c r="N86" i="2"/>
  <c r="N79" i="2"/>
  <c r="N73" i="2"/>
  <c r="N76" i="2"/>
  <c r="N74" i="2"/>
  <c r="N77" i="2"/>
  <c r="N69" i="2"/>
  <c r="N71" i="2"/>
  <c r="N67" i="2"/>
  <c r="N75" i="2"/>
  <c r="N68" i="2"/>
  <c r="N62" i="2"/>
  <c r="N60" i="2"/>
  <c r="N65" i="2"/>
  <c r="N61" i="2"/>
  <c r="N66" i="2"/>
  <c r="N58" i="2"/>
  <c r="N59" i="2"/>
  <c r="N56" i="2"/>
  <c r="N63" i="2"/>
  <c r="N57" i="2"/>
  <c r="N51" i="2"/>
  <c r="N54" i="2"/>
  <c r="N52" i="2"/>
  <c r="N55" i="2"/>
  <c r="N48" i="2"/>
  <c r="N49" i="2"/>
  <c r="N46" i="2"/>
  <c r="N53" i="2"/>
  <c r="N47" i="2"/>
  <c r="N42" i="2"/>
  <c r="N40" i="2"/>
  <c r="N44" i="2"/>
  <c r="N41" i="2"/>
  <c r="N45" i="2"/>
  <c r="N36" i="2"/>
  <c r="N37" i="2"/>
  <c r="N34" i="2"/>
  <c r="N43" i="2"/>
  <c r="N35" i="2"/>
  <c r="N29" i="2"/>
  <c r="N32" i="2"/>
  <c r="N30" i="2"/>
  <c r="N33" i="2"/>
  <c r="N26" i="2"/>
  <c r="N28" i="2"/>
  <c r="N24" i="2"/>
  <c r="N31" i="2"/>
  <c r="N25" i="2"/>
  <c r="N20" i="2"/>
  <c r="N18" i="2"/>
  <c r="N22" i="2"/>
  <c r="N19" i="2"/>
  <c r="N23" i="2"/>
  <c r="N15" i="2"/>
  <c r="N16" i="2"/>
  <c r="N13" i="2"/>
  <c r="N21" i="2"/>
  <c r="N14" i="2"/>
  <c r="N7" i="2"/>
  <c r="N11" i="2"/>
  <c r="N8" i="2"/>
  <c r="N12" i="2"/>
  <c r="N5" i="2"/>
  <c r="N6" i="2"/>
  <c r="N3" i="2"/>
  <c r="N9" i="2"/>
  <c r="N4" i="2"/>
  <c r="B4" i="3"/>
  <c r="N185" i="2"/>
  <c r="N184" i="2"/>
  <c r="N183" i="2"/>
  <c r="N182" i="2"/>
  <c r="N178" i="2"/>
  <c r="N177" i="2"/>
  <c r="N176" i="2"/>
  <c r="N175" i="2"/>
  <c r="N174" i="2"/>
  <c r="N173" i="2"/>
  <c r="N171" i="2"/>
  <c r="N169" i="2"/>
  <c r="N168" i="2"/>
  <c r="N167" i="2"/>
  <c r="N166" i="2"/>
  <c r="N164" i="2"/>
  <c r="N162" i="2"/>
  <c r="N161" i="2"/>
  <c r="N160" i="2"/>
  <c r="N159" i="2"/>
  <c r="N158" i="2"/>
  <c r="N157" i="2"/>
  <c r="N156" i="2"/>
  <c r="N155" i="2"/>
  <c r="N154" i="2"/>
  <c r="N152" i="2"/>
  <c r="N151" i="2"/>
  <c r="N150" i="2"/>
  <c r="N148" i="2"/>
  <c r="N147" i="2"/>
  <c r="N144" i="2"/>
  <c r="N146" i="2"/>
  <c r="N145" i="2"/>
  <c r="N143" i="2"/>
  <c r="N141" i="2"/>
  <c r="N140" i="2"/>
  <c r="N139" i="2"/>
  <c r="N138" i="2"/>
  <c r="N137" i="2"/>
  <c r="N136" i="2"/>
  <c r="N135" i="2"/>
  <c r="N134" i="2"/>
  <c r="N133" i="2"/>
  <c r="N132" i="2"/>
  <c r="K245" i="2" l="1"/>
  <c r="Q245" i="2" s="1"/>
  <c r="K248" i="2"/>
  <c r="Q248" i="2" s="1"/>
  <c r="K226" i="2"/>
  <c r="Q226" i="2" s="1"/>
  <c r="K220" i="2"/>
  <c r="Q220" i="2" s="1"/>
  <c r="K221" i="2"/>
  <c r="Q221" i="2" s="1"/>
  <c r="K39" i="2"/>
  <c r="K38" i="2"/>
  <c r="K128" i="2"/>
  <c r="K126" i="2"/>
  <c r="K130" i="2"/>
  <c r="K127" i="2"/>
  <c r="K131" i="2"/>
  <c r="K58" i="2"/>
  <c r="K59" i="2"/>
  <c r="K56" i="2"/>
  <c r="K44" i="2"/>
  <c r="K41" i="2"/>
  <c r="K45" i="2"/>
  <c r="K244" i="2"/>
  <c r="Q244" i="2" s="1"/>
  <c r="K15" i="2"/>
  <c r="K247" i="2"/>
  <c r="Q247" i="2" s="1"/>
  <c r="K16" i="2"/>
  <c r="K13" i="2"/>
  <c r="K21" i="2"/>
  <c r="K242" i="2"/>
  <c r="Q242" i="2" s="1"/>
  <c r="K103" i="2"/>
  <c r="K108" i="2"/>
  <c r="K271" i="2"/>
  <c r="Q271" i="2" s="1"/>
  <c r="K83" i="2"/>
  <c r="K265" i="2"/>
  <c r="Q265" i="2" s="1"/>
  <c r="K177" i="2"/>
  <c r="Q177" i="2" s="1"/>
  <c r="K268" i="2"/>
  <c r="Q268" i="2" s="1"/>
  <c r="K80" i="2"/>
  <c r="K266" i="2"/>
  <c r="Q266" i="2" s="1"/>
  <c r="K175" i="2"/>
  <c r="Q175" i="2" s="1"/>
  <c r="K269" i="2"/>
  <c r="Q269" i="2" s="1"/>
  <c r="K198" i="2"/>
  <c r="Q198" i="2" s="1"/>
  <c r="K60" i="2"/>
  <c r="K174" i="2"/>
  <c r="Q174" i="2" s="1"/>
  <c r="K262" i="2"/>
  <c r="Q262" i="2" s="1"/>
  <c r="K193" i="2"/>
  <c r="Q193" i="2" s="1"/>
  <c r="K65" i="2"/>
  <c r="K173" i="2"/>
  <c r="Q173" i="2" s="1"/>
  <c r="K218" i="2"/>
  <c r="Q218" i="2" s="1"/>
  <c r="K224" i="2"/>
  <c r="Q224" i="2" s="1"/>
  <c r="K219" i="2"/>
  <c r="Q219" i="2" s="1"/>
  <c r="K202" i="2"/>
  <c r="Q202" i="2" s="1"/>
  <c r="K206" i="2"/>
  <c r="Q206" i="2" s="1"/>
  <c r="K199" i="2"/>
  <c r="Q199" i="2" s="1"/>
  <c r="K200" i="2"/>
  <c r="Q200" i="2" s="1"/>
  <c r="K197" i="2"/>
  <c r="Q197" i="2" s="1"/>
  <c r="K203" i="2"/>
  <c r="Q203" i="2" s="1"/>
  <c r="K264" i="2"/>
  <c r="Q264" i="2" s="1"/>
  <c r="K149" i="2"/>
  <c r="Q149" i="2" s="1"/>
  <c r="K61" i="2"/>
  <c r="K171" i="2"/>
  <c r="Q171" i="2" s="1"/>
  <c r="K123" i="2"/>
  <c r="K111" i="2"/>
  <c r="K105" i="2"/>
  <c r="K14" i="2"/>
  <c r="K232" i="2"/>
  <c r="Q232" i="2" s="1"/>
  <c r="K7" i="2"/>
  <c r="K178" i="2"/>
  <c r="Q178" i="2" s="1"/>
  <c r="K88" i="2"/>
  <c r="K176" i="2"/>
  <c r="Q176" i="2" s="1"/>
  <c r="K81" i="2"/>
  <c r="K260" i="2"/>
  <c r="Q260" i="2" s="1"/>
  <c r="K125" i="2"/>
  <c r="K66" i="2"/>
  <c r="A143" i="2"/>
  <c r="K132" i="2"/>
  <c r="K155" i="2"/>
  <c r="Q155" i="2" s="1"/>
  <c r="K182" i="2"/>
  <c r="Q182" i="2" s="1"/>
  <c r="K22" i="2"/>
  <c r="K40" i="2"/>
  <c r="K62" i="2"/>
  <c r="K90" i="2"/>
  <c r="K117" i="2"/>
  <c r="K64" i="2"/>
  <c r="K180" i="2"/>
  <c r="Q180" i="2" s="1"/>
  <c r="K205" i="2"/>
  <c r="Q205" i="2" s="1"/>
  <c r="K222" i="2"/>
  <c r="Q222" i="2" s="1"/>
  <c r="K250" i="2"/>
  <c r="Q250" i="2" s="1"/>
  <c r="K278" i="2"/>
  <c r="Q278" i="2" s="1"/>
  <c r="K158" i="2"/>
  <c r="Q158" i="2" s="1"/>
  <c r="K4" i="2"/>
  <c r="K9" i="2"/>
  <c r="K3" i="2"/>
  <c r="K6" i="2"/>
  <c r="K5" i="2"/>
  <c r="K12" i="2"/>
  <c r="K8" i="2"/>
  <c r="K11" i="2"/>
  <c r="K133" i="2"/>
  <c r="K156" i="2"/>
  <c r="Q156" i="2" s="1"/>
  <c r="K183" i="2"/>
  <c r="Q183" i="2" s="1"/>
  <c r="K18" i="2"/>
  <c r="K42" i="2"/>
  <c r="K68" i="2"/>
  <c r="K96" i="2"/>
  <c r="K110" i="2"/>
  <c r="K72" i="2"/>
  <c r="K181" i="2"/>
  <c r="Q181" i="2" s="1"/>
  <c r="K201" i="2"/>
  <c r="Q201" i="2" s="1"/>
  <c r="K228" i="2"/>
  <c r="Q228" i="2" s="1"/>
  <c r="K256" i="2"/>
  <c r="Q256" i="2" s="1"/>
  <c r="K270" i="2"/>
  <c r="Q270" i="2" s="1"/>
  <c r="K159" i="2"/>
  <c r="Q159" i="2" s="1"/>
  <c r="K107" i="2"/>
  <c r="K230" i="2"/>
  <c r="Q230" i="2" s="1"/>
  <c r="K137" i="2"/>
  <c r="K49" i="2"/>
  <c r="K98" i="2"/>
  <c r="K118" i="2"/>
  <c r="K187" i="2"/>
  <c r="Q187" i="2" s="1"/>
  <c r="K229" i="2"/>
  <c r="Q229" i="2" s="1"/>
  <c r="K276" i="2"/>
  <c r="Q276" i="2" s="1"/>
  <c r="K138" i="2"/>
  <c r="K48" i="2"/>
  <c r="K95" i="2"/>
  <c r="K10" i="2"/>
  <c r="K209" i="2"/>
  <c r="Q209" i="2" s="1"/>
  <c r="K254" i="2"/>
  <c r="Q254" i="2" s="1"/>
  <c r="K139" i="2"/>
  <c r="K55" i="2"/>
  <c r="K97" i="2"/>
  <c r="K17" i="2"/>
  <c r="K189" i="2"/>
  <c r="Q189" i="2" s="1"/>
  <c r="K258" i="2"/>
  <c r="Q258" i="2" s="1"/>
  <c r="K140" i="2"/>
  <c r="K52" i="2"/>
  <c r="K94" i="2"/>
  <c r="K196" i="2"/>
  <c r="Q196" i="2" s="1"/>
  <c r="K237" i="2"/>
  <c r="Q237" i="2" s="1"/>
  <c r="K277" i="2"/>
  <c r="Q277" i="2" s="1"/>
  <c r="K166" i="2"/>
  <c r="Q166" i="2" s="1"/>
  <c r="K30" i="2"/>
  <c r="K73" i="2"/>
  <c r="K100" i="2"/>
  <c r="K70" i="2"/>
  <c r="K216" i="2"/>
  <c r="Q216" i="2" s="1"/>
  <c r="K255" i="2"/>
  <c r="Q255" i="2" s="1"/>
  <c r="K167" i="2"/>
  <c r="Q167" i="2" s="1"/>
  <c r="K32" i="2"/>
  <c r="K79" i="2"/>
  <c r="K121" i="2"/>
  <c r="K195" i="2"/>
  <c r="Q195" i="2" s="1"/>
  <c r="K235" i="2"/>
  <c r="Q235" i="2" s="1"/>
  <c r="K211" i="2"/>
  <c r="Q211" i="2" s="1"/>
  <c r="K145" i="2"/>
  <c r="Q145" i="2" s="1"/>
  <c r="K29" i="2"/>
  <c r="K86" i="2"/>
  <c r="K99" i="2"/>
  <c r="K112" i="2"/>
  <c r="K214" i="2"/>
  <c r="Q214" i="2" s="1"/>
  <c r="K267" i="2"/>
  <c r="Q267" i="2" s="1"/>
  <c r="K169" i="2"/>
  <c r="Q169" i="2" s="1"/>
  <c r="K63" i="2"/>
  <c r="K102" i="2"/>
  <c r="K134" i="2"/>
  <c r="K157" i="2"/>
  <c r="Q157" i="2" s="1"/>
  <c r="K184" i="2"/>
  <c r="Q184" i="2" s="1"/>
  <c r="K20" i="2"/>
  <c r="K47" i="2"/>
  <c r="K75" i="2"/>
  <c r="K89" i="2"/>
  <c r="K114" i="2"/>
  <c r="K27" i="2"/>
  <c r="K186" i="2"/>
  <c r="Q186" i="2" s="1"/>
  <c r="K208" i="2"/>
  <c r="Q208" i="2" s="1"/>
  <c r="K236" i="2"/>
  <c r="Q236" i="2" s="1"/>
  <c r="K249" i="2"/>
  <c r="Q249" i="2" s="1"/>
  <c r="K273" i="2"/>
  <c r="Q273" i="2" s="1"/>
  <c r="K135" i="2"/>
  <c r="K185" i="2"/>
  <c r="Q185" i="2" s="1"/>
  <c r="K25" i="2"/>
  <c r="K53" i="2"/>
  <c r="K67" i="2"/>
  <c r="K93" i="2"/>
  <c r="K113" i="2"/>
  <c r="K92" i="2"/>
  <c r="K188" i="2"/>
  <c r="Q188" i="2" s="1"/>
  <c r="K215" i="2"/>
  <c r="Q215" i="2" s="1"/>
  <c r="K227" i="2"/>
  <c r="Q227" i="2" s="1"/>
  <c r="K252" i="2"/>
  <c r="Q252" i="2" s="1"/>
  <c r="K272" i="2"/>
  <c r="Q272" i="2" s="1"/>
  <c r="K136" i="2"/>
  <c r="K31" i="2"/>
  <c r="K46" i="2"/>
  <c r="K71" i="2"/>
  <c r="K91" i="2"/>
  <c r="K120" i="2"/>
  <c r="K194" i="2"/>
  <c r="Q194" i="2" s="1"/>
  <c r="K207" i="2"/>
  <c r="Q207" i="2" s="1"/>
  <c r="K251" i="2"/>
  <c r="Q251" i="2" s="1"/>
  <c r="K280" i="2"/>
  <c r="Q280" i="2" s="1"/>
  <c r="K160" i="2"/>
  <c r="Q160" i="2" s="1"/>
  <c r="K24" i="2"/>
  <c r="K69" i="2"/>
  <c r="K116" i="2"/>
  <c r="K210" i="2"/>
  <c r="Q210" i="2" s="1"/>
  <c r="K259" i="2"/>
  <c r="Q259" i="2" s="1"/>
  <c r="K161" i="2"/>
  <c r="Q161" i="2" s="1"/>
  <c r="K28" i="2"/>
  <c r="K77" i="2"/>
  <c r="K119" i="2"/>
  <c r="K190" i="2"/>
  <c r="Q190" i="2" s="1"/>
  <c r="K238" i="2"/>
  <c r="Q238" i="2" s="1"/>
  <c r="K279" i="2"/>
  <c r="Q279" i="2" s="1"/>
  <c r="K162" i="2"/>
  <c r="Q162" i="2" s="1"/>
  <c r="K26" i="2"/>
  <c r="K74" i="2"/>
  <c r="K115" i="2"/>
  <c r="K217" i="2"/>
  <c r="Q217" i="2" s="1"/>
  <c r="K234" i="2"/>
  <c r="Q234" i="2" s="1"/>
  <c r="K274" i="2"/>
  <c r="Q274" i="2" s="1"/>
  <c r="K164" i="2"/>
  <c r="Q164" i="2" s="1"/>
  <c r="K33" i="2"/>
  <c r="K76" i="2"/>
  <c r="K122" i="2"/>
  <c r="K50" i="2"/>
  <c r="K213" i="2"/>
  <c r="Q213" i="2" s="1"/>
  <c r="K253" i="2"/>
  <c r="Q253" i="2" s="1"/>
  <c r="K141" i="2"/>
  <c r="K54" i="2"/>
  <c r="K129" i="2"/>
  <c r="K192" i="2"/>
  <c r="Q192" i="2" s="1"/>
  <c r="K233" i="2"/>
  <c r="Q233" i="2" s="1"/>
  <c r="K204" i="2"/>
  <c r="Q204" i="2" s="1"/>
  <c r="K143" i="2"/>
  <c r="Q143" i="2" s="1"/>
  <c r="K51" i="2"/>
  <c r="K106" i="2"/>
  <c r="K84" i="2"/>
  <c r="Q84" i="2" s="1"/>
  <c r="K212" i="2"/>
  <c r="Q212" i="2" s="1"/>
  <c r="K261" i="2"/>
  <c r="Q261" i="2" s="1"/>
  <c r="K168" i="2"/>
  <c r="Q168" i="2" s="1"/>
  <c r="K57" i="2"/>
  <c r="K124" i="2"/>
  <c r="K191" i="2"/>
  <c r="Q191" i="2" s="1"/>
  <c r="K240" i="2"/>
  <c r="Q240" i="2" s="1"/>
  <c r="K231" i="2"/>
  <c r="Q231" i="2" s="1"/>
  <c r="K146" i="2"/>
  <c r="Q146" i="2" s="1"/>
  <c r="K35" i="2"/>
  <c r="K78" i="2"/>
  <c r="K241" i="2"/>
  <c r="Q241" i="2" s="1"/>
  <c r="K172" i="2"/>
  <c r="Q172" i="2" s="1"/>
  <c r="K152" i="2"/>
  <c r="Q152" i="2" s="1"/>
  <c r="K243" i="2"/>
  <c r="Q243" i="2" s="1"/>
  <c r="K37" i="2"/>
  <c r="K165" i="2"/>
  <c r="Q165" i="2" s="1"/>
  <c r="K34" i="2"/>
  <c r="K275" i="2"/>
  <c r="Q275" i="2" s="1"/>
  <c r="K246" i="2"/>
  <c r="Q246" i="2" s="1"/>
  <c r="K85" i="2"/>
  <c r="K43" i="2"/>
  <c r="K148" i="2"/>
  <c r="Q148" i="2" s="1"/>
  <c r="K104" i="2"/>
  <c r="K170" i="2"/>
  <c r="Q170" i="2" s="1"/>
  <c r="K151" i="2"/>
  <c r="Q151" i="2" s="1"/>
  <c r="K239" i="2"/>
  <c r="Q239" i="2" s="1"/>
  <c r="K150" i="2"/>
  <c r="Q150" i="2" s="1"/>
  <c r="K153" i="2"/>
  <c r="Q153" i="2" s="1"/>
  <c r="K263" i="2"/>
  <c r="Q263" i="2" s="1"/>
  <c r="K225" i="2"/>
  <c r="Q225" i="2" s="1"/>
  <c r="K179" i="2"/>
  <c r="Q179" i="2" s="1"/>
  <c r="K82" i="2"/>
  <c r="K19" i="2"/>
  <c r="K147" i="2"/>
  <c r="Q147" i="2" s="1"/>
  <c r="K36" i="2"/>
  <c r="K109" i="2"/>
  <c r="K101" i="2"/>
  <c r="K257" i="2"/>
  <c r="Q257" i="2" s="1"/>
  <c r="K223" i="2"/>
  <c r="Q223" i="2" s="1"/>
  <c r="K163" i="2"/>
  <c r="Q163" i="2" s="1"/>
  <c r="K87" i="2"/>
  <c r="K23" i="2"/>
  <c r="K144" i="2"/>
  <c r="Q144" i="2" s="1"/>
  <c r="J16" i="2"/>
  <c r="J173" i="2"/>
  <c r="J43" i="2"/>
  <c r="J166" i="2"/>
  <c r="J3" i="2"/>
  <c r="J9" i="2"/>
  <c r="J230" i="2"/>
  <c r="J207" i="2"/>
  <c r="J194" i="2"/>
  <c r="J71" i="2"/>
  <c r="J46" i="2"/>
  <c r="J31" i="2"/>
  <c r="J4" i="2"/>
  <c r="J136" i="2"/>
  <c r="J252" i="2"/>
  <c r="J227" i="2"/>
  <c r="J215" i="2"/>
  <c r="J188" i="2"/>
  <c r="J93" i="2"/>
  <c r="J67" i="2"/>
  <c r="J53" i="2"/>
  <c r="J25" i="2"/>
  <c r="J158" i="2"/>
  <c r="J135" i="2"/>
  <c r="J37" i="2"/>
  <c r="J21" i="2"/>
  <c r="J264" i="2"/>
  <c r="J171" i="2"/>
  <c r="J35" i="2"/>
  <c r="J164" i="2"/>
  <c r="J6" i="2"/>
  <c r="J187" i="2"/>
  <c r="J24" i="2"/>
  <c r="J159" i="2"/>
  <c r="J273" i="2"/>
  <c r="J249" i="2"/>
  <c r="J236" i="2"/>
  <c r="J208" i="2"/>
  <c r="J114" i="2"/>
  <c r="J89" i="2"/>
  <c r="J75" i="2"/>
  <c r="J47" i="2"/>
  <c r="J20" i="2"/>
  <c r="J134" i="2"/>
  <c r="J85" i="2"/>
  <c r="J176" i="2"/>
  <c r="J13" i="2"/>
  <c r="J34" i="2"/>
  <c r="J239" i="2"/>
  <c r="J14" i="2"/>
  <c r="J246" i="2"/>
  <c r="J267" i="2"/>
  <c r="J277" i="2"/>
  <c r="J28" i="2"/>
  <c r="J270" i="2"/>
  <c r="J256" i="2"/>
  <c r="J228" i="2"/>
  <c r="J110" i="2"/>
  <c r="J96" i="2"/>
  <c r="J68" i="2"/>
  <c r="J42" i="2"/>
  <c r="J156" i="2"/>
  <c r="J271" i="2"/>
  <c r="J111" i="2"/>
  <c r="J178" i="2"/>
  <c r="J105" i="2"/>
  <c r="J128" i="2"/>
  <c r="J151" i="2"/>
  <c r="J200" i="2"/>
  <c r="J175" i="2"/>
  <c r="J150" i="2"/>
  <c r="J221" i="2"/>
  <c r="J197" i="2"/>
  <c r="J243" i="2"/>
  <c r="J218" i="2"/>
  <c r="J203" i="2"/>
  <c r="J59" i="2"/>
  <c r="J147" i="2"/>
  <c r="J224" i="2"/>
  <c r="J198" i="2"/>
  <c r="J81" i="2"/>
  <c r="J56" i="2"/>
  <c r="J144" i="2"/>
  <c r="J260" i="2"/>
  <c r="J219" i="2"/>
  <c r="J193" i="2"/>
  <c r="J102" i="2"/>
  <c r="J78" i="2"/>
  <c r="J63" i="2"/>
  <c r="J240" i="2"/>
  <c r="J214" i="2"/>
  <c r="J124" i="2"/>
  <c r="J99" i="2"/>
  <c r="J86" i="2"/>
  <c r="J57" i="2"/>
  <c r="J145" i="2"/>
  <c r="J261" i="2"/>
  <c r="J235" i="2"/>
  <c r="J121" i="2"/>
  <c r="J106" i="2"/>
  <c r="J79" i="2"/>
  <c r="J143" i="2"/>
  <c r="J255" i="2"/>
  <c r="J129" i="2"/>
  <c r="J100" i="2"/>
  <c r="J122" i="2"/>
  <c r="J139" i="2"/>
  <c r="J190" i="2"/>
  <c r="J210" i="2"/>
  <c r="J49" i="2"/>
  <c r="J278" i="2"/>
  <c r="J250" i="2"/>
  <c r="J117" i="2"/>
  <c r="J90" i="2"/>
  <c r="J62" i="2"/>
  <c r="J182" i="2"/>
  <c r="J155" i="2"/>
  <c r="J132" i="2"/>
  <c r="A170" i="2"/>
  <c r="A165" i="2"/>
  <c r="A153" i="2"/>
  <c r="A179" i="2"/>
  <c r="A129" i="2"/>
  <c r="A111" i="2"/>
  <c r="A86" i="2"/>
  <c r="P86" i="2" s="1"/>
  <c r="A79" i="2"/>
  <c r="A105" i="2"/>
  <c r="A103" i="2"/>
  <c r="A73" i="2"/>
  <c r="A60" i="2"/>
  <c r="A43" i="2"/>
  <c r="A35" i="2"/>
  <c r="A29" i="2"/>
  <c r="R29" i="2" s="1"/>
  <c r="A32" i="2"/>
  <c r="A175" i="2"/>
  <c r="A221" i="2"/>
  <c r="A174" i="2"/>
  <c r="A218" i="2"/>
  <c r="A173" i="2"/>
  <c r="A262" i="2"/>
  <c r="A264" i="2"/>
  <c r="A260" i="2"/>
  <c r="A267" i="2"/>
  <c r="A220" i="2"/>
  <c r="A224" i="2"/>
  <c r="A171" i="2"/>
  <c r="V171" i="2" s="1"/>
  <c r="A19" i="2"/>
  <c r="A247" i="2"/>
  <c r="A30" i="2"/>
  <c r="O30" i="2" s="1"/>
  <c r="A104" i="2"/>
  <c r="A66" i="2"/>
  <c r="A58" i="2"/>
  <c r="A16" i="2"/>
  <c r="A56" i="2"/>
  <c r="A63" i="2"/>
  <c r="A231" i="2"/>
  <c r="R231" i="2" s="1"/>
  <c r="A243" i="2"/>
  <c r="T243" i="2" s="1"/>
  <c r="A200" i="2"/>
  <c r="O200" i="2" s="1"/>
  <c r="A38" i="2"/>
  <c r="V38" i="2" s="1"/>
  <c r="A100" i="2"/>
  <c r="V100" i="2" s="1"/>
  <c r="A57" i="2"/>
  <c r="A14" i="2"/>
  <c r="A151" i="2"/>
  <c r="A239" i="2"/>
  <c r="A85" i="2"/>
  <c r="A11" i="2"/>
  <c r="A8" i="2"/>
  <c r="A235" i="2"/>
  <c r="V235" i="2" s="1"/>
  <c r="A144" i="2"/>
  <c r="A265" i="2"/>
  <c r="A233" i="2"/>
  <c r="R233" i="2" s="1"/>
  <c r="A191" i="2"/>
  <c r="A131" i="2"/>
  <c r="A88" i="2"/>
  <c r="V88" i="2" s="1"/>
  <c r="A45" i="2"/>
  <c r="A5" i="2"/>
  <c r="A268" i="2"/>
  <c r="A225" i="2"/>
  <c r="A195" i="2"/>
  <c r="A123" i="2"/>
  <c r="A80" i="2"/>
  <c r="T80" i="2" s="1"/>
  <c r="A36" i="2"/>
  <c r="A178" i="2"/>
  <c r="A145" i="2"/>
  <c r="A65" i="2"/>
  <c r="A61" i="2"/>
  <c r="A23" i="2"/>
  <c r="A15" i="2"/>
  <c r="A59" i="2"/>
  <c r="A13" i="2"/>
  <c r="A21" i="2"/>
  <c r="A211" i="2"/>
  <c r="U211" i="2" s="1"/>
  <c r="A197" i="2"/>
  <c r="P197" i="2" s="1"/>
  <c r="A128" i="2"/>
  <c r="A54" i="2"/>
  <c r="A44" i="2"/>
  <c r="U44" i="2" s="1"/>
  <c r="A271" i="2"/>
  <c r="A127" i="2"/>
  <c r="A41" i="2"/>
  <c r="O41" i="2" s="1"/>
  <c r="A146" i="2"/>
  <c r="S146" i="2" s="1"/>
  <c r="A266" i="2"/>
  <c r="A223" i="2"/>
  <c r="A192" i="2"/>
  <c r="A124" i="2"/>
  <c r="A81" i="2"/>
  <c r="R81" i="2" s="1"/>
  <c r="A37" i="2"/>
  <c r="A177" i="2"/>
  <c r="R177" i="2" s="1"/>
  <c r="A132" i="2"/>
  <c r="A155" i="2"/>
  <c r="A182" i="2"/>
  <c r="A22" i="2"/>
  <c r="A40" i="2"/>
  <c r="A62" i="2"/>
  <c r="A90" i="2"/>
  <c r="A117" i="2"/>
  <c r="A64" i="2"/>
  <c r="A180" i="2"/>
  <c r="A205" i="2"/>
  <c r="A222" i="2"/>
  <c r="A250" i="2"/>
  <c r="A278" i="2"/>
  <c r="A135" i="2"/>
  <c r="A25" i="2"/>
  <c r="A53" i="2"/>
  <c r="P53" i="2" s="1"/>
  <c r="A67" i="2"/>
  <c r="A93" i="2"/>
  <c r="A113" i="2"/>
  <c r="A92" i="2"/>
  <c r="O92" i="2" s="1"/>
  <c r="A188" i="2"/>
  <c r="A215" i="2"/>
  <c r="R215" i="2" s="1"/>
  <c r="A227" i="2"/>
  <c r="A252" i="2"/>
  <c r="A272" i="2"/>
  <c r="A136" i="2"/>
  <c r="A159" i="2"/>
  <c r="A4" i="2"/>
  <c r="A31" i="2"/>
  <c r="A46" i="2"/>
  <c r="V46" i="2" s="1"/>
  <c r="A71" i="2"/>
  <c r="A91" i="2"/>
  <c r="A120" i="2"/>
  <c r="A194" i="2"/>
  <c r="A230" i="2"/>
  <c r="A251" i="2"/>
  <c r="V251" i="2" s="1"/>
  <c r="A280" i="2"/>
  <c r="A137" i="2"/>
  <c r="A160" i="2"/>
  <c r="T160" i="2" s="1"/>
  <c r="A49" i="2"/>
  <c r="A69" i="2"/>
  <c r="A98" i="2"/>
  <c r="A116" i="2"/>
  <c r="A118" i="2"/>
  <c r="A187" i="2"/>
  <c r="A210" i="2"/>
  <c r="A229" i="2"/>
  <c r="A259" i="2"/>
  <c r="A276" i="2"/>
  <c r="A138" i="2"/>
  <c r="A161" i="2"/>
  <c r="A3" i="2"/>
  <c r="U3" i="2" s="1"/>
  <c r="A28" i="2"/>
  <c r="A48" i="2"/>
  <c r="A77" i="2"/>
  <c r="A119" i="2"/>
  <c r="A190" i="2"/>
  <c r="A209" i="2"/>
  <c r="A238" i="2"/>
  <c r="A254" i="2"/>
  <c r="A279" i="2"/>
  <c r="P279" i="2" s="1"/>
  <c r="A139" i="2"/>
  <c r="A162" i="2"/>
  <c r="A6" i="2"/>
  <c r="A26" i="2"/>
  <c r="A55" i="2"/>
  <c r="A97" i="2"/>
  <c r="A17" i="2"/>
  <c r="A189" i="2"/>
  <c r="A217" i="2"/>
  <c r="A234" i="2"/>
  <c r="P234" i="2" s="1"/>
  <c r="A258" i="2"/>
  <c r="U258" i="2" s="1"/>
  <c r="A274" i="2"/>
  <c r="P274" i="2" s="1"/>
  <c r="A140" i="2"/>
  <c r="A33" i="2"/>
  <c r="R33" i="2" s="1"/>
  <c r="A52" i="2"/>
  <c r="A76" i="2"/>
  <c r="A94" i="2"/>
  <c r="A122" i="2"/>
  <c r="A50" i="2"/>
  <c r="A196" i="2"/>
  <c r="A213" i="2"/>
  <c r="A237" i="2"/>
  <c r="O237" i="2" s="1"/>
  <c r="A253" i="2"/>
  <c r="A133" i="2"/>
  <c r="A156" i="2"/>
  <c r="A183" i="2"/>
  <c r="A18" i="2"/>
  <c r="A42" i="2"/>
  <c r="P42" i="2" s="1"/>
  <c r="A68" i="2"/>
  <c r="A96" i="2"/>
  <c r="A110" i="2"/>
  <c r="A72" i="2"/>
  <c r="P72" i="2" s="1"/>
  <c r="A181" i="2"/>
  <c r="A201" i="2"/>
  <c r="R201" i="2" s="1"/>
  <c r="A228" i="2"/>
  <c r="A256" i="2"/>
  <c r="A270" i="2"/>
  <c r="A158" i="2"/>
  <c r="A107" i="2"/>
  <c r="A24" i="2"/>
  <c r="A95" i="2"/>
  <c r="T95" i="2" s="1"/>
  <c r="A74" i="2"/>
  <c r="A134" i="2"/>
  <c r="A157" i="2"/>
  <c r="A184" i="2"/>
  <c r="V184" i="2" s="1"/>
  <c r="A20" i="2"/>
  <c r="A47" i="2"/>
  <c r="V47" i="2" s="1"/>
  <c r="A75" i="2"/>
  <c r="A89" i="2"/>
  <c r="A114" i="2"/>
  <c r="A27" i="2"/>
  <c r="T27" i="2" s="1"/>
  <c r="A186" i="2"/>
  <c r="A208" i="2"/>
  <c r="T208" i="2" s="1"/>
  <c r="A236" i="2"/>
  <c r="A249" i="2"/>
  <c r="A273" i="2"/>
  <c r="A185" i="2"/>
  <c r="A207" i="2"/>
  <c r="A9" i="2"/>
  <c r="R9" i="2" s="1"/>
  <c r="A10" i="2"/>
  <c r="A115" i="2"/>
  <c r="A261" i="2"/>
  <c r="A219" i="2"/>
  <c r="A163" i="2"/>
  <c r="A108" i="2"/>
  <c r="A169" i="2"/>
  <c r="A142" i="2"/>
  <c r="A255" i="2"/>
  <c r="A214" i="2"/>
  <c r="A149" i="2"/>
  <c r="A168" i="2"/>
  <c r="R168" i="2" s="1"/>
  <c r="A275" i="2"/>
  <c r="A244" i="2"/>
  <c r="A212" i="2"/>
  <c r="A125" i="2"/>
  <c r="A109" i="2"/>
  <c r="A167" i="2"/>
  <c r="O167" i="2" s="1"/>
  <c r="A263" i="2"/>
  <c r="A216" i="2"/>
  <c r="A112" i="2"/>
  <c r="A101" i="2"/>
  <c r="A166" i="2"/>
  <c r="A257" i="2"/>
  <c r="A245" i="2"/>
  <c r="A202" i="2"/>
  <c r="U202" i="2" s="1"/>
  <c r="A84" i="2"/>
  <c r="A102" i="2"/>
  <c r="A164" i="2"/>
  <c r="A242" i="2"/>
  <c r="T242" i="2" s="1"/>
  <c r="A248" i="2"/>
  <c r="A206" i="2"/>
  <c r="V206" i="2" s="1"/>
  <c r="A70" i="2"/>
  <c r="A99" i="2"/>
  <c r="A154" i="2"/>
  <c r="A232" i="2"/>
  <c r="A241" i="2"/>
  <c r="T241" i="2" s="1"/>
  <c r="A199" i="2"/>
  <c r="P199" i="2" s="1"/>
  <c r="A39" i="2"/>
  <c r="O39" i="2" s="1"/>
  <c r="A106" i="2"/>
  <c r="A152" i="2"/>
  <c r="A51" i="2"/>
  <c r="A7" i="2"/>
  <c r="A150" i="2"/>
  <c r="A204" i="2"/>
  <c r="A246" i="2"/>
  <c r="A203" i="2"/>
  <c r="V203" i="2" s="1"/>
  <c r="A126" i="2"/>
  <c r="P126" i="2" s="1"/>
  <c r="A82" i="2"/>
  <c r="A148" i="2"/>
  <c r="A277" i="2"/>
  <c r="A240" i="2"/>
  <c r="O240" i="2" s="1"/>
  <c r="A198" i="2"/>
  <c r="A130" i="2"/>
  <c r="V130" i="2" s="1"/>
  <c r="A87" i="2"/>
  <c r="R87" i="2" s="1"/>
  <c r="A147" i="2"/>
  <c r="A193" i="2"/>
  <c r="A83" i="2"/>
  <c r="V83" i="2" s="1"/>
  <c r="A12" i="2"/>
  <c r="A269" i="2"/>
  <c r="A226" i="2"/>
  <c r="A172" i="2"/>
  <c r="A121" i="2"/>
  <c r="A78" i="2"/>
  <c r="V78" i="2" s="1"/>
  <c r="A34" i="2"/>
  <c r="A176" i="2"/>
  <c r="A141" i="2"/>
  <c r="U169" i="2"/>
  <c r="C5" i="9"/>
  <c r="B5" i="3"/>
  <c r="C4" i="3"/>
  <c r="C5" i="3" s="1"/>
  <c r="Q24" i="2" l="1"/>
  <c r="Q67" i="2"/>
  <c r="Q63" i="2"/>
  <c r="Q73" i="2"/>
  <c r="Q138" i="2"/>
  <c r="Q42" i="2"/>
  <c r="Q117" i="2"/>
  <c r="Q45" i="2"/>
  <c r="Q18" i="2"/>
  <c r="Q23" i="2"/>
  <c r="Q76" i="2"/>
  <c r="Q69" i="2"/>
  <c r="Q93" i="2"/>
  <c r="Q102" i="2"/>
  <c r="Q100" i="2"/>
  <c r="Q68" i="2"/>
  <c r="Q64" i="2"/>
  <c r="Q105" i="2"/>
  <c r="Q60" i="2"/>
  <c r="Q104" i="2"/>
  <c r="Q30" i="2"/>
  <c r="Q90" i="2"/>
  <c r="Q122" i="2"/>
  <c r="Q116" i="2"/>
  <c r="Q113" i="2"/>
  <c r="Q134" i="2"/>
  <c r="Q70" i="2"/>
  <c r="Q95" i="2"/>
  <c r="Q96" i="2"/>
  <c r="Q14" i="2"/>
  <c r="Q15" i="2"/>
  <c r="Q124" i="2"/>
  <c r="Q111" i="2"/>
  <c r="Q53" i="2"/>
  <c r="Q41" i="2"/>
  <c r="Q61" i="2"/>
  <c r="Q44" i="2"/>
  <c r="Q56" i="2"/>
  <c r="Q109" i="2"/>
  <c r="Q37" i="2"/>
  <c r="Q107" i="2"/>
  <c r="Q66" i="2"/>
  <c r="Q125" i="2"/>
  <c r="Q83" i="2"/>
  <c r="Q19" i="2"/>
  <c r="Q9" i="2"/>
  <c r="Q119" i="2"/>
  <c r="Q81" i="2"/>
  <c r="Q103" i="2"/>
  <c r="Q39" i="2"/>
  <c r="G1" i="2"/>
  <c r="Q79" i="2"/>
  <c r="Q85" i="2"/>
  <c r="Q62" i="2"/>
  <c r="Q43" i="2"/>
  <c r="Q40" i="2"/>
  <c r="Q112" i="2"/>
  <c r="Q118" i="2"/>
  <c r="Q133" i="2"/>
  <c r="Q22" i="2"/>
  <c r="Q59" i="2"/>
  <c r="Q115" i="2"/>
  <c r="Q98" i="2"/>
  <c r="Q11" i="2"/>
  <c r="Q58" i="2"/>
  <c r="Q106" i="2"/>
  <c r="Q74" i="2"/>
  <c r="Q86" i="2"/>
  <c r="Q94" i="2"/>
  <c r="Q49" i="2"/>
  <c r="Q8" i="2"/>
  <c r="Q131" i="2"/>
  <c r="Q101" i="2"/>
  <c r="Q34" i="2"/>
  <c r="Q51" i="2"/>
  <c r="Q26" i="2"/>
  <c r="Q29" i="2"/>
  <c r="Q52" i="2"/>
  <c r="Q137" i="2"/>
  <c r="Q12" i="2"/>
  <c r="Q132" i="2"/>
  <c r="Q48" i="2"/>
  <c r="Q123" i="2"/>
  <c r="Q140" i="2"/>
  <c r="Q5" i="2"/>
  <c r="Q130" i="2"/>
  <c r="Q36" i="2"/>
  <c r="Q6" i="2"/>
  <c r="Q27" i="2"/>
  <c r="Q136" i="2"/>
  <c r="Q129" i="2"/>
  <c r="Q89" i="2"/>
  <c r="Q4" i="2"/>
  <c r="Q54" i="2"/>
  <c r="Q75" i="2"/>
  <c r="Q55" i="2"/>
  <c r="Q78" i="2"/>
  <c r="Q139" i="2"/>
  <c r="Q21" i="2"/>
  <c r="Q35" i="2"/>
  <c r="Q20" i="2"/>
  <c r="Q13" i="2"/>
  <c r="Q33" i="2"/>
  <c r="Q87" i="2"/>
  <c r="Q91" i="2"/>
  <c r="Q127" i="2"/>
  <c r="Q31" i="2"/>
  <c r="Q3" i="2"/>
  <c r="Q128" i="2"/>
  <c r="Q108" i="2"/>
  <c r="Q97" i="2"/>
  <c r="Q141" i="2"/>
  <c r="Q47" i="2"/>
  <c r="Q72" i="2"/>
  <c r="Q7" i="2"/>
  <c r="Q65" i="2"/>
  <c r="Q16" i="2"/>
  <c r="Q57" i="2"/>
  <c r="Q25" i="2"/>
  <c r="Q135" i="2"/>
  <c r="Q99" i="2"/>
  <c r="Q80" i="2"/>
  <c r="Q120" i="2"/>
  <c r="Q71" i="2"/>
  <c r="Q46" i="2"/>
  <c r="Q126" i="2"/>
  <c r="Q114" i="2"/>
  <c r="Q17" i="2"/>
  <c r="Q38" i="2"/>
  <c r="Q82" i="2"/>
  <c r="Q121" i="2"/>
  <c r="Q77" i="2"/>
  <c r="Q28" i="2"/>
  <c r="Q32" i="2"/>
  <c r="Q88" i="2"/>
  <c r="Q50" i="2"/>
  <c r="Q92" i="2"/>
  <c r="Q10" i="2"/>
  <c r="Q110" i="2"/>
  <c r="B8" i="10"/>
  <c r="C8" i="10" s="1"/>
  <c r="B7" i="10"/>
  <c r="C7" i="10" s="1"/>
  <c r="B6" i="10"/>
  <c r="C6" i="10" s="1"/>
  <c r="B5" i="10"/>
  <c r="C5" i="10" s="1"/>
  <c r="O146" i="2"/>
  <c r="O168" i="2"/>
  <c r="V146" i="2"/>
  <c r="R78" i="2"/>
  <c r="T203" i="2"/>
  <c r="S160" i="2"/>
  <c r="P203" i="2"/>
  <c r="P146" i="2"/>
  <c r="U146" i="2"/>
  <c r="T146" i="2"/>
  <c r="R146" i="2"/>
  <c r="O203" i="2"/>
  <c r="S203" i="2"/>
  <c r="T81" i="2"/>
  <c r="V160" i="2"/>
  <c r="U203" i="2"/>
  <c r="R206" i="2"/>
  <c r="P206" i="2"/>
  <c r="T177" i="2"/>
  <c r="P27" i="2"/>
  <c r="U274" i="2"/>
  <c r="V27" i="2"/>
  <c r="P92" i="2"/>
  <c r="O274" i="2"/>
  <c r="U27" i="2"/>
  <c r="T92" i="2"/>
  <c r="P41" i="2"/>
  <c r="U72" i="2"/>
  <c r="S274" i="2"/>
  <c r="V92" i="2"/>
  <c r="R92" i="2"/>
  <c r="U242" i="2"/>
  <c r="U92" i="2"/>
  <c r="V202" i="2"/>
  <c r="R86" i="2"/>
  <c r="R83" i="2"/>
  <c r="U86" i="2"/>
  <c r="T206" i="2"/>
  <c r="T86" i="2"/>
  <c r="R27" i="2"/>
  <c r="R203" i="2"/>
  <c r="T234" i="2"/>
  <c r="U206" i="2"/>
  <c r="T41" i="2"/>
  <c r="O206" i="2"/>
  <c r="R251" i="2"/>
  <c r="S206" i="2"/>
  <c r="S197" i="2"/>
  <c r="O242" i="2"/>
  <c r="S242" i="2"/>
  <c r="P242" i="2"/>
  <c r="U240" i="2"/>
  <c r="S240" i="2"/>
  <c r="T72" i="2"/>
  <c r="P251" i="2"/>
  <c r="T251" i="2"/>
  <c r="S201" i="2"/>
  <c r="S251" i="2"/>
  <c r="U201" i="2"/>
  <c r="R53" i="2"/>
  <c r="U251" i="2"/>
  <c r="T53" i="2"/>
  <c r="O251" i="2"/>
  <c r="V169" i="2"/>
  <c r="R46" i="2"/>
  <c r="T215" i="2"/>
  <c r="O202" i="2"/>
  <c r="U215" i="2"/>
  <c r="T202" i="2"/>
  <c r="R72" i="2"/>
  <c r="S202" i="2"/>
  <c r="U197" i="2"/>
  <c r="T237" i="2"/>
  <c r="S177" i="2"/>
  <c r="R202" i="2"/>
  <c r="O86" i="2"/>
  <c r="T130" i="2"/>
  <c r="P177" i="2"/>
  <c r="P202" i="2"/>
  <c r="O211" i="2"/>
  <c r="V197" i="2"/>
  <c r="U177" i="2"/>
  <c r="P211" i="2"/>
  <c r="V167" i="2"/>
  <c r="V242" i="2"/>
  <c r="R242" i="2"/>
  <c r="P169" i="2"/>
  <c r="V177" i="2"/>
  <c r="U237" i="2"/>
  <c r="R169" i="2"/>
  <c r="U95" i="2"/>
  <c r="V234" i="2"/>
  <c r="O78" i="2"/>
  <c r="O169" i="2"/>
  <c r="S167" i="2"/>
  <c r="P208" i="2"/>
  <c r="V231" i="2"/>
  <c r="O9" i="2"/>
  <c r="R44" i="2"/>
  <c r="U78" i="2"/>
  <c r="U130" i="2"/>
  <c r="R208" i="2"/>
  <c r="R80" i="2"/>
  <c r="T44" i="2"/>
  <c r="V208" i="2"/>
  <c r="U42" i="2"/>
  <c r="O80" i="2"/>
  <c r="O3" i="2"/>
  <c r="V44" i="2"/>
  <c r="T197" i="2"/>
  <c r="O208" i="2"/>
  <c r="T42" i="2"/>
  <c r="P3" i="2"/>
  <c r="V211" i="2"/>
  <c r="P9" i="2"/>
  <c r="R237" i="2"/>
  <c r="T169" i="2"/>
  <c r="U231" i="2"/>
  <c r="V80" i="2"/>
  <c r="U80" i="2"/>
  <c r="S234" i="2"/>
  <c r="S169" i="2"/>
  <c r="V39" i="2"/>
  <c r="O231" i="2"/>
  <c r="P44" i="2"/>
  <c r="S231" i="2"/>
  <c r="R258" i="2"/>
  <c r="O72" i="2"/>
  <c r="P231" i="2"/>
  <c r="V72" i="2"/>
  <c r="S208" i="2"/>
  <c r="R42" i="2"/>
  <c r="T200" i="2"/>
  <c r="T3" i="2"/>
  <c r="O44" i="2"/>
  <c r="O42" i="2"/>
  <c r="R3" i="2"/>
  <c r="T274" i="2"/>
  <c r="U208" i="2"/>
  <c r="O27" i="2"/>
  <c r="P80" i="2"/>
  <c r="V3" i="2"/>
  <c r="S211" i="2"/>
  <c r="U53" i="2"/>
  <c r="R126" i="2"/>
  <c r="V53" i="2"/>
  <c r="V274" i="2"/>
  <c r="T46" i="2"/>
  <c r="P46" i="2"/>
  <c r="P33" i="2"/>
  <c r="T168" i="2"/>
  <c r="P168" i="2"/>
  <c r="T30" i="2"/>
  <c r="U33" i="2"/>
  <c r="O279" i="2"/>
  <c r="R160" i="2"/>
  <c r="P47" i="2"/>
  <c r="O47" i="2"/>
  <c r="O197" i="2"/>
  <c r="U160" i="2"/>
  <c r="P200" i="2"/>
  <c r="T47" i="2"/>
  <c r="U243" i="2"/>
  <c r="R279" i="2"/>
  <c r="P160" i="2"/>
  <c r="P29" i="2"/>
  <c r="R243" i="2"/>
  <c r="S199" i="2"/>
  <c r="U29" i="2"/>
  <c r="O243" i="2"/>
  <c r="P258" i="2"/>
  <c r="O33" i="2"/>
  <c r="T88" i="2"/>
  <c r="T29" i="2"/>
  <c r="V200" i="2"/>
  <c r="V95" i="2"/>
  <c r="O258" i="2"/>
  <c r="V258" i="2"/>
  <c r="T258" i="2"/>
  <c r="O46" i="2"/>
  <c r="O199" i="2"/>
  <c r="P243" i="2"/>
  <c r="V199" i="2"/>
  <c r="T167" i="2"/>
  <c r="R197" i="2"/>
  <c r="P167" i="2"/>
  <c r="U168" i="2"/>
  <c r="V42" i="2"/>
  <c r="T33" i="2"/>
  <c r="R88" i="2"/>
  <c r="U200" i="2"/>
  <c r="R211" i="2"/>
  <c r="T211" i="2"/>
  <c r="T78" i="2"/>
  <c r="P78" i="2"/>
  <c r="O53" i="2"/>
  <c r="V33" i="2"/>
  <c r="S279" i="2"/>
  <c r="U46" i="2"/>
  <c r="P81" i="2"/>
  <c r="U81" i="2"/>
  <c r="R47" i="2"/>
  <c r="V243" i="2"/>
  <c r="R199" i="2"/>
  <c r="R167" i="2"/>
  <c r="S168" i="2"/>
  <c r="T199" i="2"/>
  <c r="U47" i="2"/>
  <c r="O160" i="2"/>
  <c r="O88" i="2"/>
  <c r="U199" i="2"/>
  <c r="U167" i="2"/>
  <c r="V86" i="2"/>
  <c r="O81" i="2"/>
  <c r="P88" i="2"/>
  <c r="T231" i="2"/>
  <c r="R241" i="2"/>
  <c r="R200" i="2"/>
  <c r="S200" i="2"/>
  <c r="T279" i="2"/>
  <c r="R274" i="2"/>
  <c r="U279" i="2"/>
  <c r="V279" i="2"/>
  <c r="V81" i="2"/>
  <c r="U88" i="2"/>
  <c r="P215" i="2"/>
  <c r="R39" i="2"/>
  <c r="S258" i="2"/>
  <c r="O128" i="2"/>
  <c r="V128" i="2"/>
  <c r="P171" i="2"/>
  <c r="T233" i="2"/>
  <c r="O126" i="2"/>
  <c r="V126" i="2"/>
  <c r="S171" i="2"/>
  <c r="U233" i="2"/>
  <c r="T184" i="2"/>
  <c r="O29" i="2"/>
  <c r="V29" i="2"/>
  <c r="P240" i="2"/>
  <c r="V240" i="2"/>
  <c r="S184" i="2"/>
  <c r="T235" i="2"/>
  <c r="T87" i="2"/>
  <c r="U100" i="2"/>
  <c r="V241" i="2"/>
  <c r="P38" i="2"/>
  <c r="O184" i="2"/>
  <c r="O235" i="2"/>
  <c r="U234" i="2"/>
  <c r="U126" i="2"/>
  <c r="V201" i="2"/>
  <c r="O87" i="2"/>
  <c r="P100" i="2"/>
  <c r="P241" i="2"/>
  <c r="T83" i="2"/>
  <c r="U184" i="2"/>
  <c r="P235" i="2"/>
  <c r="R41" i="2"/>
  <c r="U128" i="2"/>
  <c r="O38" i="2"/>
  <c r="T171" i="2"/>
  <c r="S243" i="2"/>
  <c r="R124" i="2"/>
  <c r="V124" i="2"/>
  <c r="O124" i="2"/>
  <c r="P124" i="2"/>
  <c r="U124" i="2"/>
  <c r="T124" i="2"/>
  <c r="O201" i="2"/>
  <c r="V30" i="2"/>
  <c r="P30" i="2"/>
  <c r="U235" i="2"/>
  <c r="R38" i="2"/>
  <c r="S237" i="2"/>
  <c r="P237" i="2"/>
  <c r="V237" i="2"/>
  <c r="U30" i="2"/>
  <c r="O241" i="2"/>
  <c r="P184" i="2"/>
  <c r="O234" i="2"/>
  <c r="R234" i="2"/>
  <c r="O177" i="2"/>
  <c r="P39" i="2"/>
  <c r="S241" i="2"/>
  <c r="U83" i="2"/>
  <c r="U171" i="2"/>
  <c r="V87" i="2"/>
  <c r="U87" i="2"/>
  <c r="P87" i="2"/>
  <c r="O171" i="2"/>
  <c r="S235" i="2"/>
  <c r="U38" i="2"/>
  <c r="T100" i="2"/>
  <c r="R100" i="2"/>
  <c r="R184" i="2"/>
  <c r="O130" i="2"/>
  <c r="R130" i="2"/>
  <c r="P130" i="2"/>
  <c r="O95" i="2"/>
  <c r="R95" i="2"/>
  <c r="P95" i="2"/>
  <c r="U41" i="2"/>
  <c r="V41" i="2"/>
  <c r="P233" i="2"/>
  <c r="V233" i="2"/>
  <c r="S233" i="2"/>
  <c r="T128" i="2"/>
  <c r="O215" i="2"/>
  <c r="R128" i="2"/>
  <c r="V215" i="2"/>
  <c r="P128" i="2"/>
  <c r="O233" i="2"/>
  <c r="R171" i="2"/>
  <c r="U9" i="2"/>
  <c r="V9" i="2"/>
  <c r="R235" i="2"/>
  <c r="T38" i="2"/>
  <c r="P201" i="2"/>
  <c r="U241" i="2"/>
  <c r="T201" i="2"/>
  <c r="R30" i="2"/>
  <c r="O100" i="2"/>
  <c r="S215" i="2"/>
  <c r="U39" i="2"/>
  <c r="P83" i="2"/>
  <c r="T240" i="2"/>
  <c r="V168" i="2"/>
  <c r="T126" i="2"/>
  <c r="T39" i="2"/>
  <c r="O83" i="2"/>
  <c r="T9" i="2"/>
  <c r="R240" i="2"/>
  <c r="U228" i="2"/>
  <c r="R228" i="2"/>
  <c r="S228" i="2"/>
  <c r="T228" i="2"/>
  <c r="P228" i="2"/>
  <c r="V228" i="2"/>
  <c r="O228" i="2"/>
  <c r="T156" i="2"/>
  <c r="P156" i="2"/>
  <c r="V156" i="2"/>
  <c r="R156" i="2"/>
  <c r="O156" i="2"/>
  <c r="S156" i="2"/>
  <c r="U156" i="2"/>
  <c r="V36" i="2"/>
  <c r="O36" i="2"/>
  <c r="P36" i="2"/>
  <c r="T36" i="2"/>
  <c r="U36" i="2"/>
  <c r="R36" i="2"/>
  <c r="O12" i="2"/>
  <c r="P12" i="2"/>
  <c r="T12" i="2"/>
  <c r="R12" i="2"/>
  <c r="V12" i="2"/>
  <c r="U12" i="2"/>
  <c r="T112" i="2"/>
  <c r="U112" i="2"/>
  <c r="O112" i="2"/>
  <c r="R112" i="2"/>
  <c r="V112" i="2"/>
  <c r="P112" i="2"/>
  <c r="T269" i="2"/>
  <c r="S269" i="2"/>
  <c r="U269" i="2"/>
  <c r="R269" i="2"/>
  <c r="P269" i="2"/>
  <c r="V269" i="2"/>
  <c r="O269" i="2"/>
  <c r="P23" i="2"/>
  <c r="V23" i="2"/>
  <c r="O23" i="2"/>
  <c r="R23" i="2"/>
  <c r="T23" i="2"/>
  <c r="U23" i="2"/>
  <c r="V18" i="2"/>
  <c r="U18" i="2"/>
  <c r="P18" i="2"/>
  <c r="O18" i="2"/>
  <c r="T18" i="2"/>
  <c r="R18" i="2"/>
  <c r="V178" i="2"/>
  <c r="U178" i="2"/>
  <c r="R178" i="2"/>
  <c r="O178" i="2"/>
  <c r="T178" i="2"/>
  <c r="S178" i="2"/>
  <c r="P178" i="2"/>
  <c r="S204" i="2"/>
  <c r="P204" i="2"/>
  <c r="U204" i="2"/>
  <c r="V204" i="2"/>
  <c r="O204" i="2"/>
  <c r="T204" i="2"/>
  <c r="R204" i="2"/>
  <c r="V173" i="2"/>
  <c r="O173" i="2"/>
  <c r="T173" i="2"/>
  <c r="S173" i="2"/>
  <c r="U173" i="2"/>
  <c r="P173" i="2"/>
  <c r="R173" i="2"/>
  <c r="U273" i="2"/>
  <c r="P273" i="2"/>
  <c r="R273" i="2"/>
  <c r="S273" i="2"/>
  <c r="T273" i="2"/>
  <c r="O273" i="2"/>
  <c r="V273" i="2"/>
  <c r="P113" i="2"/>
  <c r="O113" i="2"/>
  <c r="V113" i="2"/>
  <c r="T113" i="2"/>
  <c r="R113" i="2"/>
  <c r="U113" i="2"/>
  <c r="T161" i="2"/>
  <c r="P161" i="2"/>
  <c r="V161" i="2"/>
  <c r="O161" i="2"/>
  <c r="R161" i="2"/>
  <c r="U161" i="2"/>
  <c r="S161" i="2"/>
  <c r="P278" i="2"/>
  <c r="R278" i="2"/>
  <c r="O278" i="2"/>
  <c r="S278" i="2"/>
  <c r="U278" i="2"/>
  <c r="T278" i="2"/>
  <c r="V278" i="2"/>
  <c r="S209" i="2"/>
  <c r="V209" i="2"/>
  <c r="P209" i="2"/>
  <c r="O209" i="2"/>
  <c r="U209" i="2"/>
  <c r="R209" i="2"/>
  <c r="T209" i="2"/>
  <c r="V148" i="2"/>
  <c r="R148" i="2"/>
  <c r="O148" i="2"/>
  <c r="S148" i="2"/>
  <c r="T148" i="2"/>
  <c r="P148" i="2"/>
  <c r="U148" i="2"/>
  <c r="U75" i="2"/>
  <c r="T75" i="2"/>
  <c r="P75" i="2"/>
  <c r="V75" i="2"/>
  <c r="R75" i="2"/>
  <c r="O75" i="2"/>
  <c r="V71" i="2"/>
  <c r="T71" i="2"/>
  <c r="P71" i="2"/>
  <c r="U71" i="2"/>
  <c r="R71" i="2"/>
  <c r="O71" i="2"/>
  <c r="U249" i="2"/>
  <c r="S249" i="2"/>
  <c r="T249" i="2"/>
  <c r="R249" i="2"/>
  <c r="P249" i="2"/>
  <c r="V249" i="2"/>
  <c r="O249" i="2"/>
  <c r="O139" i="2"/>
  <c r="T139" i="2"/>
  <c r="P139" i="2"/>
  <c r="R139" i="2"/>
  <c r="U139" i="2"/>
  <c r="V139" i="2"/>
  <c r="T247" i="2"/>
  <c r="P247" i="2"/>
  <c r="U247" i="2"/>
  <c r="V247" i="2"/>
  <c r="O247" i="2"/>
  <c r="S247" i="2"/>
  <c r="R247" i="2"/>
  <c r="V85" i="2"/>
  <c r="O85" i="2"/>
  <c r="P85" i="2"/>
  <c r="T85" i="2"/>
  <c r="R85" i="2"/>
  <c r="U85" i="2"/>
  <c r="P135" i="2"/>
  <c r="T135" i="2"/>
  <c r="U135" i="2"/>
  <c r="R135" i="2"/>
  <c r="O135" i="2"/>
  <c r="V135" i="2"/>
  <c r="P250" i="2"/>
  <c r="O250" i="2"/>
  <c r="V250" i="2"/>
  <c r="S250" i="2"/>
  <c r="R250" i="2"/>
  <c r="U250" i="2"/>
  <c r="T250" i="2"/>
  <c r="S255" i="2"/>
  <c r="V255" i="2"/>
  <c r="P255" i="2"/>
  <c r="T255" i="2"/>
  <c r="U255" i="2"/>
  <c r="O255" i="2"/>
  <c r="R255" i="2"/>
  <c r="T144" i="2"/>
  <c r="V144" i="2"/>
  <c r="R144" i="2"/>
  <c r="O144" i="2"/>
  <c r="S144" i="2"/>
  <c r="P144" i="2"/>
  <c r="U144" i="2"/>
  <c r="V13" i="2"/>
  <c r="T13" i="2"/>
  <c r="O13" i="2"/>
  <c r="U13" i="2"/>
  <c r="P13" i="2"/>
  <c r="R13" i="2"/>
  <c r="R105" i="2"/>
  <c r="T105" i="2"/>
  <c r="U105" i="2"/>
  <c r="O105" i="2"/>
  <c r="P105" i="2"/>
  <c r="V105" i="2"/>
  <c r="T115" i="2"/>
  <c r="O115" i="2"/>
  <c r="R115" i="2"/>
  <c r="P115" i="2"/>
  <c r="U115" i="2"/>
  <c r="V115" i="2"/>
  <c r="O142" i="2"/>
  <c r="P142" i="2"/>
  <c r="R142" i="2"/>
  <c r="T142" i="2"/>
  <c r="U142" i="2"/>
  <c r="V142" i="2"/>
  <c r="P213" i="2"/>
  <c r="S213" i="2"/>
  <c r="V213" i="2"/>
  <c r="O213" i="2"/>
  <c r="R213" i="2"/>
  <c r="U213" i="2"/>
  <c r="T213" i="2"/>
  <c r="P221" i="2"/>
  <c r="T221" i="2"/>
  <c r="V221" i="2"/>
  <c r="S221" i="2"/>
  <c r="R221" i="2"/>
  <c r="O221" i="2"/>
  <c r="U221" i="2"/>
  <c r="R66" i="2"/>
  <c r="O66" i="2"/>
  <c r="P66" i="2"/>
  <c r="V66" i="2"/>
  <c r="U66" i="2"/>
  <c r="T66" i="2"/>
  <c r="V257" i="2"/>
  <c r="S257" i="2"/>
  <c r="O257" i="2"/>
  <c r="P257" i="2"/>
  <c r="U257" i="2"/>
  <c r="R257" i="2"/>
  <c r="T257" i="2"/>
  <c r="U222" i="2"/>
  <c r="P222" i="2"/>
  <c r="R222" i="2"/>
  <c r="S222" i="2"/>
  <c r="T222" i="2"/>
  <c r="V222" i="2"/>
  <c r="O222" i="2"/>
  <c r="T54" i="2"/>
  <c r="U54" i="2"/>
  <c r="P54" i="2"/>
  <c r="V54" i="2"/>
  <c r="R54" i="2"/>
  <c r="O54" i="2"/>
  <c r="U59" i="2"/>
  <c r="P59" i="2"/>
  <c r="R59" i="2"/>
  <c r="V59" i="2"/>
  <c r="T59" i="2"/>
  <c r="O59" i="2"/>
  <c r="S194" i="2"/>
  <c r="T194" i="2"/>
  <c r="P194" i="2"/>
  <c r="V194" i="2"/>
  <c r="O194" i="2"/>
  <c r="U194" i="2"/>
  <c r="R194" i="2"/>
  <c r="S190" i="2"/>
  <c r="T190" i="2"/>
  <c r="P190" i="2"/>
  <c r="U190" i="2"/>
  <c r="O190" i="2"/>
  <c r="V190" i="2"/>
  <c r="R190" i="2"/>
  <c r="V254" i="2"/>
  <c r="O254" i="2"/>
  <c r="P254" i="2"/>
  <c r="R254" i="2"/>
  <c r="S254" i="2"/>
  <c r="U254" i="2"/>
  <c r="T254" i="2"/>
  <c r="V232" i="2"/>
  <c r="S232" i="2"/>
  <c r="O232" i="2"/>
  <c r="U232" i="2"/>
  <c r="R232" i="2"/>
  <c r="T232" i="2"/>
  <c r="P232" i="2"/>
  <c r="O181" i="2"/>
  <c r="P181" i="2"/>
  <c r="R181" i="2"/>
  <c r="T181" i="2"/>
  <c r="V181" i="2"/>
  <c r="S181" i="2"/>
  <c r="U181" i="2"/>
  <c r="T193" i="2"/>
  <c r="P193" i="2"/>
  <c r="O193" i="2"/>
  <c r="V193" i="2"/>
  <c r="S193" i="2"/>
  <c r="U193" i="2"/>
  <c r="R193" i="2"/>
  <c r="T43" i="2"/>
  <c r="U43" i="2"/>
  <c r="R43" i="2"/>
  <c r="P43" i="2"/>
  <c r="V43" i="2"/>
  <c r="O43" i="2"/>
  <c r="T264" i="2"/>
  <c r="R264" i="2"/>
  <c r="U264" i="2"/>
  <c r="P264" i="2"/>
  <c r="V264" i="2"/>
  <c r="S264" i="2"/>
  <c r="O264" i="2"/>
  <c r="V205" i="2"/>
  <c r="R205" i="2"/>
  <c r="U205" i="2"/>
  <c r="T205" i="2"/>
  <c r="O205" i="2"/>
  <c r="S205" i="2"/>
  <c r="P205" i="2"/>
  <c r="T102" i="2"/>
  <c r="U102" i="2"/>
  <c r="V102" i="2"/>
  <c r="P102" i="2"/>
  <c r="R102" i="2"/>
  <c r="O102" i="2"/>
  <c r="V109" i="2"/>
  <c r="T109" i="2"/>
  <c r="O109" i="2"/>
  <c r="R109" i="2"/>
  <c r="P109" i="2"/>
  <c r="U109" i="2"/>
  <c r="P212" i="2"/>
  <c r="O212" i="2"/>
  <c r="V212" i="2"/>
  <c r="T212" i="2"/>
  <c r="S212" i="2"/>
  <c r="R212" i="2"/>
  <c r="U212" i="2"/>
  <c r="P17" i="2"/>
  <c r="O17" i="2"/>
  <c r="T17" i="2"/>
  <c r="R17" i="2"/>
  <c r="V17" i="2"/>
  <c r="U17" i="2"/>
  <c r="U268" i="2"/>
  <c r="S268" i="2"/>
  <c r="R268" i="2"/>
  <c r="T268" i="2"/>
  <c r="O268" i="2"/>
  <c r="P268" i="2"/>
  <c r="V268" i="2"/>
  <c r="T280" i="2"/>
  <c r="R280" i="2"/>
  <c r="P280" i="2"/>
  <c r="O280" i="2"/>
  <c r="V280" i="2"/>
  <c r="S280" i="2"/>
  <c r="U280" i="2"/>
  <c r="S210" i="2"/>
  <c r="U210" i="2"/>
  <c r="V210" i="2"/>
  <c r="P210" i="2"/>
  <c r="O210" i="2"/>
  <c r="R210" i="2"/>
  <c r="T210" i="2"/>
  <c r="T91" i="2"/>
  <c r="P91" i="2"/>
  <c r="V91" i="2"/>
  <c r="U91" i="2"/>
  <c r="R91" i="2"/>
  <c r="O91" i="2"/>
  <c r="U272" i="2"/>
  <c r="R272" i="2"/>
  <c r="P272" i="2"/>
  <c r="S272" i="2"/>
  <c r="O272" i="2"/>
  <c r="T272" i="2"/>
  <c r="V272" i="2"/>
  <c r="T162" i="2"/>
  <c r="P162" i="2"/>
  <c r="U162" i="2"/>
  <c r="V162" i="2"/>
  <c r="S162" i="2"/>
  <c r="O162" i="2"/>
  <c r="R162" i="2"/>
  <c r="P263" i="2"/>
  <c r="V263" i="2"/>
  <c r="S263" i="2"/>
  <c r="O263" i="2"/>
  <c r="T263" i="2"/>
  <c r="R263" i="2"/>
  <c r="U263" i="2"/>
  <c r="R214" i="2"/>
  <c r="P214" i="2"/>
  <c r="V214" i="2"/>
  <c r="O214" i="2"/>
  <c r="T214" i="2"/>
  <c r="S214" i="2"/>
  <c r="U214" i="2"/>
  <c r="T14" i="2"/>
  <c r="R14" i="2"/>
  <c r="U14" i="2"/>
  <c r="P14" i="2"/>
  <c r="O14" i="2"/>
  <c r="V14" i="2"/>
  <c r="U108" i="2"/>
  <c r="P108" i="2"/>
  <c r="R108" i="2"/>
  <c r="T108" i="2"/>
  <c r="O108" i="2"/>
  <c r="V108" i="2"/>
  <c r="V154" i="2"/>
  <c r="P154" i="2"/>
  <c r="R154" i="2"/>
  <c r="O154" i="2"/>
  <c r="S154" i="2"/>
  <c r="T154" i="2"/>
  <c r="U154" i="2"/>
  <c r="U183" i="2"/>
  <c r="O183" i="2"/>
  <c r="R183" i="2"/>
  <c r="S183" i="2"/>
  <c r="T183" i="2"/>
  <c r="P183" i="2"/>
  <c r="V183" i="2"/>
  <c r="P32" i="2"/>
  <c r="O32" i="2"/>
  <c r="T32" i="2"/>
  <c r="U32" i="2"/>
  <c r="V32" i="2"/>
  <c r="R32" i="2"/>
  <c r="P140" i="2"/>
  <c r="T140" i="2"/>
  <c r="V140" i="2"/>
  <c r="U140" i="2"/>
  <c r="O140" i="2"/>
  <c r="R140" i="2"/>
  <c r="P50" i="2"/>
  <c r="O50" i="2"/>
  <c r="R50" i="2"/>
  <c r="V50" i="2"/>
  <c r="U50" i="2"/>
  <c r="T50" i="2"/>
  <c r="P11" i="2"/>
  <c r="R11" i="2"/>
  <c r="U11" i="2"/>
  <c r="O11" i="2"/>
  <c r="T11" i="2"/>
  <c r="V11" i="2"/>
  <c r="P191" i="2"/>
  <c r="V191" i="2"/>
  <c r="S191" i="2"/>
  <c r="U191" i="2"/>
  <c r="T191" i="2"/>
  <c r="O191" i="2"/>
  <c r="R191" i="2"/>
  <c r="O97" i="2"/>
  <c r="U97" i="2"/>
  <c r="V97" i="2"/>
  <c r="R97" i="2"/>
  <c r="T97" i="2"/>
  <c r="P97" i="2"/>
  <c r="T40" i="2"/>
  <c r="V40" i="2"/>
  <c r="O40" i="2"/>
  <c r="R40" i="2"/>
  <c r="U40" i="2"/>
  <c r="P40" i="2"/>
  <c r="T67" i="2"/>
  <c r="V67" i="2"/>
  <c r="R67" i="2"/>
  <c r="P67" i="2"/>
  <c r="U67" i="2"/>
  <c r="O67" i="2"/>
  <c r="O137" i="2"/>
  <c r="T137" i="2"/>
  <c r="P137" i="2"/>
  <c r="U137" i="2"/>
  <c r="V137" i="2"/>
  <c r="R137" i="2"/>
  <c r="S248" i="2"/>
  <c r="P248" i="2"/>
  <c r="R248" i="2"/>
  <c r="O248" i="2"/>
  <c r="V248" i="2"/>
  <c r="U248" i="2"/>
  <c r="T248" i="2"/>
  <c r="V49" i="2"/>
  <c r="O49" i="2"/>
  <c r="T49" i="2"/>
  <c r="R49" i="2"/>
  <c r="U49" i="2"/>
  <c r="P49" i="2"/>
  <c r="U182" i="2"/>
  <c r="V182" i="2"/>
  <c r="R182" i="2"/>
  <c r="O182" i="2"/>
  <c r="S182" i="2"/>
  <c r="T182" i="2"/>
  <c r="P182" i="2"/>
  <c r="T101" i="2"/>
  <c r="R101" i="2"/>
  <c r="U101" i="2"/>
  <c r="P101" i="2"/>
  <c r="V101" i="2"/>
  <c r="O101" i="2"/>
  <c r="S159" i="2"/>
  <c r="U159" i="2"/>
  <c r="V159" i="2"/>
  <c r="P159" i="2"/>
  <c r="R159" i="2"/>
  <c r="O159" i="2"/>
  <c r="T159" i="2"/>
  <c r="P106" i="2"/>
  <c r="O106" i="2"/>
  <c r="V106" i="2"/>
  <c r="U106" i="2"/>
  <c r="T106" i="2"/>
  <c r="R106" i="2"/>
  <c r="T149" i="2"/>
  <c r="R149" i="2"/>
  <c r="S149" i="2"/>
  <c r="U149" i="2"/>
  <c r="P149" i="2"/>
  <c r="O149" i="2"/>
  <c r="V149" i="2"/>
  <c r="S187" i="2"/>
  <c r="P187" i="2"/>
  <c r="T187" i="2"/>
  <c r="O187" i="2"/>
  <c r="U187" i="2"/>
  <c r="R187" i="2"/>
  <c r="V187" i="2"/>
  <c r="S275" i="2"/>
  <c r="P275" i="2"/>
  <c r="V275" i="2"/>
  <c r="U275" i="2"/>
  <c r="O275" i="2"/>
  <c r="T275" i="2"/>
  <c r="R275" i="2"/>
  <c r="T98" i="2"/>
  <c r="P98" i="2"/>
  <c r="O98" i="2"/>
  <c r="R98" i="2"/>
  <c r="U98" i="2"/>
  <c r="V98" i="2"/>
  <c r="P37" i="2"/>
  <c r="R37" i="2"/>
  <c r="V37" i="2"/>
  <c r="T37" i="2"/>
  <c r="U37" i="2"/>
  <c r="O37" i="2"/>
  <c r="V74" i="2"/>
  <c r="T74" i="2"/>
  <c r="O74" i="2"/>
  <c r="R74" i="2"/>
  <c r="P74" i="2"/>
  <c r="U74" i="2"/>
  <c r="O185" i="2"/>
  <c r="R185" i="2"/>
  <c r="S185" i="2"/>
  <c r="T185" i="2"/>
  <c r="U185" i="2"/>
  <c r="P185" i="2"/>
  <c r="V185" i="2"/>
  <c r="U132" i="2"/>
  <c r="T132" i="2"/>
  <c r="V132" i="2"/>
  <c r="R132" i="2"/>
  <c r="O132" i="2"/>
  <c r="P132" i="2"/>
  <c r="V107" i="2"/>
  <c r="U107" i="2"/>
  <c r="R107" i="2"/>
  <c r="P107" i="2"/>
  <c r="T107" i="2"/>
  <c r="O107" i="2"/>
  <c r="S150" i="2"/>
  <c r="U150" i="2"/>
  <c r="V150" i="2"/>
  <c r="O150" i="2"/>
  <c r="R150" i="2"/>
  <c r="P150" i="2"/>
  <c r="T150" i="2"/>
  <c r="V230" i="2"/>
  <c r="O230" i="2"/>
  <c r="S230" i="2"/>
  <c r="U230" i="2"/>
  <c r="R230" i="2"/>
  <c r="T230" i="2"/>
  <c r="P230" i="2"/>
  <c r="T56" i="2"/>
  <c r="P56" i="2"/>
  <c r="R56" i="2"/>
  <c r="O56" i="2"/>
  <c r="U56" i="2"/>
  <c r="V56" i="2"/>
  <c r="U48" i="2"/>
  <c r="V48" i="2"/>
  <c r="P48" i="2"/>
  <c r="O48" i="2"/>
  <c r="T48" i="2"/>
  <c r="R48" i="2"/>
  <c r="T265" i="2"/>
  <c r="S265" i="2"/>
  <c r="O265" i="2"/>
  <c r="U265" i="2"/>
  <c r="R265" i="2"/>
  <c r="V265" i="2"/>
  <c r="P265" i="2"/>
  <c r="P216" i="2"/>
  <c r="O216" i="2"/>
  <c r="V216" i="2"/>
  <c r="R216" i="2"/>
  <c r="S216" i="2"/>
  <c r="T216" i="2"/>
  <c r="U216" i="2"/>
  <c r="T28" i="2"/>
  <c r="U28" i="2"/>
  <c r="V28" i="2"/>
  <c r="P28" i="2"/>
  <c r="R28" i="2"/>
  <c r="O28" i="2"/>
  <c r="P166" i="2"/>
  <c r="S166" i="2"/>
  <c r="T166" i="2"/>
  <c r="U166" i="2"/>
  <c r="V166" i="2"/>
  <c r="O166" i="2"/>
  <c r="R166" i="2"/>
  <c r="P270" i="2"/>
  <c r="R270" i="2"/>
  <c r="S270" i="2"/>
  <c r="O270" i="2"/>
  <c r="U270" i="2"/>
  <c r="T270" i="2"/>
  <c r="V270" i="2"/>
  <c r="O24" i="2"/>
  <c r="U24" i="2"/>
  <c r="T24" i="2"/>
  <c r="V24" i="2"/>
  <c r="P24" i="2"/>
  <c r="R24" i="2"/>
  <c r="U133" i="2"/>
  <c r="T133" i="2"/>
  <c r="V133" i="2"/>
  <c r="R133" i="2"/>
  <c r="P133" i="2"/>
  <c r="O133" i="2"/>
  <c r="S253" i="2"/>
  <c r="V253" i="2"/>
  <c r="P253" i="2"/>
  <c r="T253" i="2"/>
  <c r="U253" i="2"/>
  <c r="R253" i="2"/>
  <c r="O253" i="2"/>
  <c r="V60" i="2"/>
  <c r="P60" i="2"/>
  <c r="O60" i="2"/>
  <c r="R60" i="2"/>
  <c r="U60" i="2"/>
  <c r="T60" i="2"/>
  <c r="R189" i="2"/>
  <c r="T189" i="2"/>
  <c r="S189" i="2"/>
  <c r="P189" i="2"/>
  <c r="U189" i="2"/>
  <c r="O189" i="2"/>
  <c r="V189" i="2"/>
  <c r="S153" i="2"/>
  <c r="V153" i="2"/>
  <c r="U153" i="2"/>
  <c r="R153" i="2"/>
  <c r="P153" i="2"/>
  <c r="O153" i="2"/>
  <c r="T153" i="2"/>
  <c r="S175" i="2"/>
  <c r="V175" i="2"/>
  <c r="P175" i="2"/>
  <c r="T175" i="2"/>
  <c r="U175" i="2"/>
  <c r="O175" i="2"/>
  <c r="R175" i="2"/>
  <c r="T123" i="2"/>
  <c r="V123" i="2"/>
  <c r="P123" i="2"/>
  <c r="O123" i="2"/>
  <c r="U123" i="2"/>
  <c r="R123" i="2"/>
  <c r="T138" i="2"/>
  <c r="P138" i="2"/>
  <c r="O138" i="2"/>
  <c r="U138" i="2"/>
  <c r="V138" i="2"/>
  <c r="R138" i="2"/>
  <c r="T245" i="2"/>
  <c r="P245" i="2"/>
  <c r="R245" i="2"/>
  <c r="V245" i="2"/>
  <c r="O245" i="2"/>
  <c r="S245" i="2"/>
  <c r="U245" i="2"/>
  <c r="V82" i="2"/>
  <c r="O82" i="2"/>
  <c r="P82" i="2"/>
  <c r="U82" i="2"/>
  <c r="T82" i="2"/>
  <c r="R82" i="2"/>
  <c r="V4" i="2"/>
  <c r="T4" i="2"/>
  <c r="U4" i="2"/>
  <c r="O4" i="2"/>
  <c r="R4" i="2"/>
  <c r="P4" i="2"/>
  <c r="T5" i="2"/>
  <c r="P5" i="2"/>
  <c r="V5" i="2"/>
  <c r="O5" i="2"/>
  <c r="R5" i="2"/>
  <c r="U5" i="2"/>
  <c r="P104" i="2"/>
  <c r="V104" i="2"/>
  <c r="R104" i="2"/>
  <c r="U104" i="2"/>
  <c r="O104" i="2"/>
  <c r="T104" i="2"/>
  <c r="V238" i="2"/>
  <c r="T238" i="2"/>
  <c r="S238" i="2"/>
  <c r="U238" i="2"/>
  <c r="R238" i="2"/>
  <c r="P238" i="2"/>
  <c r="O238" i="2"/>
  <c r="V111" i="2"/>
  <c r="O111" i="2"/>
  <c r="R111" i="2"/>
  <c r="T111" i="2"/>
  <c r="P111" i="2"/>
  <c r="U111" i="2"/>
  <c r="P141" i="2"/>
  <c r="R141" i="2"/>
  <c r="T141" i="2"/>
  <c r="O141" i="2"/>
  <c r="U141" i="2"/>
  <c r="V141" i="2"/>
  <c r="T93" i="2"/>
  <c r="P93" i="2"/>
  <c r="R93" i="2"/>
  <c r="V93" i="2"/>
  <c r="U93" i="2"/>
  <c r="O93" i="2"/>
  <c r="P218" i="2"/>
  <c r="U218" i="2"/>
  <c r="T218" i="2"/>
  <c r="V218" i="2"/>
  <c r="O218" i="2"/>
  <c r="S218" i="2"/>
  <c r="R218" i="2"/>
  <c r="U58" i="2"/>
  <c r="R58" i="2"/>
  <c r="P58" i="2"/>
  <c r="V58" i="2"/>
  <c r="T58" i="2"/>
  <c r="O58" i="2"/>
  <c r="S158" i="2"/>
  <c r="U158" i="2"/>
  <c r="V158" i="2"/>
  <c r="P158" i="2"/>
  <c r="R158" i="2"/>
  <c r="O158" i="2"/>
  <c r="T158" i="2"/>
  <c r="U52" i="2"/>
  <c r="R52" i="2"/>
  <c r="P52" i="2"/>
  <c r="O52" i="2"/>
  <c r="V52" i="2"/>
  <c r="T52" i="2"/>
  <c r="U152" i="2"/>
  <c r="V152" i="2"/>
  <c r="R152" i="2"/>
  <c r="P152" i="2"/>
  <c r="O152" i="2"/>
  <c r="S152" i="2"/>
  <c r="T152" i="2"/>
  <c r="U20" i="2"/>
  <c r="V20" i="2"/>
  <c r="P20" i="2"/>
  <c r="T20" i="2"/>
  <c r="O20" i="2"/>
  <c r="R20" i="2"/>
  <c r="P10" i="2"/>
  <c r="T10" i="2"/>
  <c r="V10" i="2"/>
  <c r="U10" i="2"/>
  <c r="O10" i="2"/>
  <c r="R10" i="2"/>
  <c r="O227" i="2"/>
  <c r="V227" i="2"/>
  <c r="U227" i="2"/>
  <c r="T227" i="2"/>
  <c r="P227" i="2"/>
  <c r="S227" i="2"/>
  <c r="R227" i="2"/>
  <c r="V229" i="2"/>
  <c r="O229" i="2"/>
  <c r="S229" i="2"/>
  <c r="T229" i="2"/>
  <c r="U229" i="2"/>
  <c r="R229" i="2"/>
  <c r="P229" i="2"/>
  <c r="U252" i="2"/>
  <c r="S252" i="2"/>
  <c r="T252" i="2"/>
  <c r="R252" i="2"/>
  <c r="P252" i="2"/>
  <c r="V252" i="2"/>
  <c r="O252" i="2"/>
  <c r="T131" i="2"/>
  <c r="R131" i="2"/>
  <c r="U131" i="2"/>
  <c r="V131" i="2"/>
  <c r="P131" i="2"/>
  <c r="O131" i="2"/>
  <c r="P8" i="2"/>
  <c r="T8" i="2"/>
  <c r="O8" i="2"/>
  <c r="R8" i="2"/>
  <c r="V8" i="2"/>
  <c r="U8" i="2"/>
  <c r="T246" i="2"/>
  <c r="U246" i="2"/>
  <c r="O246" i="2"/>
  <c r="S246" i="2"/>
  <c r="R246" i="2"/>
  <c r="P246" i="2"/>
  <c r="V246" i="2"/>
  <c r="R180" i="2"/>
  <c r="O180" i="2"/>
  <c r="V180" i="2"/>
  <c r="P180" i="2"/>
  <c r="T180" i="2"/>
  <c r="U180" i="2"/>
  <c r="S180" i="2"/>
  <c r="T125" i="2"/>
  <c r="V125" i="2"/>
  <c r="P125" i="2"/>
  <c r="O125" i="2"/>
  <c r="R125" i="2"/>
  <c r="U125" i="2"/>
  <c r="T179" i="2"/>
  <c r="V179" i="2"/>
  <c r="U179" i="2"/>
  <c r="S179" i="2"/>
  <c r="P179" i="2"/>
  <c r="O179" i="2"/>
  <c r="R179" i="2"/>
  <c r="P165" i="2"/>
  <c r="V165" i="2"/>
  <c r="U165" i="2"/>
  <c r="O165" i="2"/>
  <c r="R165" i="2"/>
  <c r="T165" i="2"/>
  <c r="S165" i="2"/>
  <c r="P120" i="2"/>
  <c r="O120" i="2"/>
  <c r="U120" i="2"/>
  <c r="T120" i="2"/>
  <c r="R120" i="2"/>
  <c r="V120" i="2"/>
  <c r="O64" i="2"/>
  <c r="V64" i="2"/>
  <c r="U64" i="2"/>
  <c r="P64" i="2"/>
  <c r="R64" i="2"/>
  <c r="T64" i="2"/>
  <c r="T226" i="2"/>
  <c r="O226" i="2"/>
  <c r="P226" i="2"/>
  <c r="S226" i="2"/>
  <c r="U226" i="2"/>
  <c r="R226" i="2"/>
  <c r="V226" i="2"/>
  <c r="V225" i="2"/>
  <c r="P225" i="2"/>
  <c r="S225" i="2"/>
  <c r="U225" i="2"/>
  <c r="T225" i="2"/>
  <c r="R225" i="2"/>
  <c r="O225" i="2"/>
  <c r="U151" i="2"/>
  <c r="O151" i="2"/>
  <c r="R151" i="2"/>
  <c r="P151" i="2"/>
  <c r="S151" i="2"/>
  <c r="V151" i="2"/>
  <c r="T151" i="2"/>
  <c r="V110" i="2"/>
  <c r="O110" i="2"/>
  <c r="T110" i="2"/>
  <c r="R110" i="2"/>
  <c r="P110" i="2"/>
  <c r="U110" i="2"/>
  <c r="T163" i="2"/>
  <c r="S163" i="2"/>
  <c r="V163" i="2"/>
  <c r="P163" i="2"/>
  <c r="O163" i="2"/>
  <c r="R163" i="2"/>
  <c r="U163" i="2"/>
  <c r="O63" i="2"/>
  <c r="P63" i="2"/>
  <c r="V63" i="2"/>
  <c r="U63" i="2"/>
  <c r="T63" i="2"/>
  <c r="R63" i="2"/>
  <c r="V244" i="2"/>
  <c r="P244" i="2"/>
  <c r="U244" i="2"/>
  <c r="O244" i="2"/>
  <c r="S244" i="2"/>
  <c r="R244" i="2"/>
  <c r="T244" i="2"/>
  <c r="P96" i="2"/>
  <c r="O96" i="2"/>
  <c r="T96" i="2"/>
  <c r="V96" i="2"/>
  <c r="U96" i="2"/>
  <c r="R96" i="2"/>
  <c r="P136" i="2"/>
  <c r="T136" i="2"/>
  <c r="U136" i="2"/>
  <c r="R136" i="2"/>
  <c r="O136" i="2"/>
  <c r="V136" i="2"/>
  <c r="T262" i="2"/>
  <c r="R262" i="2"/>
  <c r="P262" i="2"/>
  <c r="V262" i="2"/>
  <c r="U262" i="2"/>
  <c r="S262" i="2"/>
  <c r="O262" i="2"/>
  <c r="P195" i="2"/>
  <c r="O195" i="2"/>
  <c r="S195" i="2"/>
  <c r="U195" i="2"/>
  <c r="T195" i="2"/>
  <c r="V195" i="2"/>
  <c r="R195" i="2"/>
  <c r="V117" i="2"/>
  <c r="O117" i="2"/>
  <c r="R117" i="2"/>
  <c r="P117" i="2"/>
  <c r="U117" i="2"/>
  <c r="T117" i="2"/>
  <c r="T21" i="2"/>
  <c r="O21" i="2"/>
  <c r="R21" i="2"/>
  <c r="P21" i="2"/>
  <c r="V21" i="2"/>
  <c r="U21" i="2"/>
  <c r="P261" i="2"/>
  <c r="O261" i="2"/>
  <c r="T261" i="2"/>
  <c r="V261" i="2"/>
  <c r="U261" i="2"/>
  <c r="R261" i="2"/>
  <c r="S261" i="2"/>
  <c r="V260" i="2"/>
  <c r="T260" i="2"/>
  <c r="P260" i="2"/>
  <c r="R260" i="2"/>
  <c r="U260" i="2"/>
  <c r="S260" i="2"/>
  <c r="O260" i="2"/>
  <c r="T15" i="2"/>
  <c r="P15" i="2"/>
  <c r="U15" i="2"/>
  <c r="V15" i="2"/>
  <c r="O15" i="2"/>
  <c r="R15" i="2"/>
  <c r="P79" i="2"/>
  <c r="T79" i="2"/>
  <c r="O79" i="2"/>
  <c r="U79" i="2"/>
  <c r="R79" i="2"/>
  <c r="V79" i="2"/>
  <c r="R103" i="2"/>
  <c r="U103" i="2"/>
  <c r="O103" i="2"/>
  <c r="P103" i="2"/>
  <c r="V103" i="2"/>
  <c r="T103" i="2"/>
  <c r="U25" i="2"/>
  <c r="V25" i="2"/>
  <c r="P25" i="2"/>
  <c r="R25" i="2"/>
  <c r="O25" i="2"/>
  <c r="T25" i="2"/>
  <c r="S220" i="2"/>
  <c r="T220" i="2"/>
  <c r="P220" i="2"/>
  <c r="O220" i="2"/>
  <c r="V220" i="2"/>
  <c r="U220" i="2"/>
  <c r="R220" i="2"/>
  <c r="V61" i="2"/>
  <c r="P61" i="2"/>
  <c r="O61" i="2"/>
  <c r="R61" i="2"/>
  <c r="U61" i="2"/>
  <c r="T61" i="2"/>
  <c r="T239" i="2"/>
  <c r="R239" i="2"/>
  <c r="P239" i="2"/>
  <c r="V239" i="2"/>
  <c r="O239" i="2"/>
  <c r="S239" i="2"/>
  <c r="U239" i="2"/>
  <c r="T70" i="2"/>
  <c r="P70" i="2"/>
  <c r="O70" i="2"/>
  <c r="R70" i="2"/>
  <c r="V70" i="2"/>
  <c r="U70" i="2"/>
  <c r="V90" i="2"/>
  <c r="P90" i="2"/>
  <c r="O90" i="2"/>
  <c r="T90" i="2"/>
  <c r="R90" i="2"/>
  <c r="U90" i="2"/>
  <c r="T68" i="2"/>
  <c r="O68" i="2"/>
  <c r="P68" i="2"/>
  <c r="U68" i="2"/>
  <c r="V68" i="2"/>
  <c r="R68" i="2"/>
  <c r="V45" i="2"/>
  <c r="T45" i="2"/>
  <c r="O45" i="2"/>
  <c r="P45" i="2"/>
  <c r="R45" i="2"/>
  <c r="U45" i="2"/>
  <c r="T69" i="2"/>
  <c r="O69" i="2"/>
  <c r="R69" i="2"/>
  <c r="P69" i="2"/>
  <c r="U69" i="2"/>
  <c r="V69" i="2"/>
  <c r="V174" i="2"/>
  <c r="U174" i="2"/>
  <c r="P174" i="2"/>
  <c r="T174" i="2"/>
  <c r="S174" i="2"/>
  <c r="R174" i="2"/>
  <c r="O174" i="2"/>
  <c r="T198" i="2"/>
  <c r="R198" i="2"/>
  <c r="P198" i="2"/>
  <c r="O198" i="2"/>
  <c r="U198" i="2"/>
  <c r="S198" i="2"/>
  <c r="V198" i="2"/>
  <c r="U34" i="2"/>
  <c r="P34" i="2"/>
  <c r="R34" i="2"/>
  <c r="V34" i="2"/>
  <c r="O34" i="2"/>
  <c r="T34" i="2"/>
  <c r="R219" i="2"/>
  <c r="T219" i="2"/>
  <c r="P219" i="2"/>
  <c r="V219" i="2"/>
  <c r="O219" i="2"/>
  <c r="S219" i="2"/>
  <c r="U219" i="2"/>
  <c r="T122" i="2"/>
  <c r="O122" i="2"/>
  <c r="R122" i="2"/>
  <c r="P122" i="2"/>
  <c r="U122" i="2"/>
  <c r="V122" i="2"/>
  <c r="T62" i="2"/>
  <c r="P62" i="2"/>
  <c r="U62" i="2"/>
  <c r="V62" i="2"/>
  <c r="O62" i="2"/>
  <c r="R62" i="2"/>
  <c r="U145" i="2"/>
  <c r="V145" i="2"/>
  <c r="O145" i="2"/>
  <c r="R145" i="2"/>
  <c r="S145" i="2"/>
  <c r="T145" i="2"/>
  <c r="P145" i="2"/>
  <c r="V147" i="2"/>
  <c r="S147" i="2"/>
  <c r="O147" i="2"/>
  <c r="P147" i="2"/>
  <c r="R147" i="2"/>
  <c r="T147" i="2"/>
  <c r="U147" i="2"/>
  <c r="V188" i="2"/>
  <c r="O188" i="2"/>
  <c r="P188" i="2"/>
  <c r="T188" i="2"/>
  <c r="U188" i="2"/>
  <c r="R188" i="2"/>
  <c r="S188" i="2"/>
  <c r="V19" i="2"/>
  <c r="U19" i="2"/>
  <c r="P19" i="2"/>
  <c r="O19" i="2"/>
  <c r="R19" i="2"/>
  <c r="T19" i="2"/>
  <c r="P143" i="2"/>
  <c r="U143" i="2"/>
  <c r="O143" i="2"/>
  <c r="R143" i="2"/>
  <c r="S143" i="2"/>
  <c r="T143" i="2"/>
  <c r="V143" i="2"/>
  <c r="V176" i="2"/>
  <c r="P176" i="2"/>
  <c r="T176" i="2"/>
  <c r="S176" i="2"/>
  <c r="U176" i="2"/>
  <c r="R176" i="2"/>
  <c r="O176" i="2"/>
  <c r="P116" i="2"/>
  <c r="V116" i="2"/>
  <c r="T116" i="2"/>
  <c r="O116" i="2"/>
  <c r="R116" i="2"/>
  <c r="U116" i="2"/>
  <c r="O164" i="2"/>
  <c r="P164" i="2"/>
  <c r="U164" i="2"/>
  <c r="V164" i="2"/>
  <c r="S164" i="2"/>
  <c r="T164" i="2"/>
  <c r="R164" i="2"/>
  <c r="V271" i="2"/>
  <c r="T271" i="2"/>
  <c r="P271" i="2"/>
  <c r="U271" i="2"/>
  <c r="O271" i="2"/>
  <c r="R271" i="2"/>
  <c r="S271" i="2"/>
  <c r="P84" i="2"/>
  <c r="O84" i="2"/>
  <c r="T84" i="2"/>
  <c r="R84" i="2"/>
  <c r="V84" i="2"/>
  <c r="U84" i="2"/>
  <c r="V77" i="2"/>
  <c r="R77" i="2"/>
  <c r="P77" i="2"/>
  <c r="U77" i="2"/>
  <c r="T77" i="2"/>
  <c r="O77" i="2"/>
  <c r="V22" i="2"/>
  <c r="P22" i="2"/>
  <c r="U22" i="2"/>
  <c r="O22" i="2"/>
  <c r="T22" i="2"/>
  <c r="R22" i="2"/>
  <c r="T6" i="2"/>
  <c r="V6" i="2"/>
  <c r="O6" i="2"/>
  <c r="R6" i="2"/>
  <c r="P6" i="2"/>
  <c r="U6" i="2"/>
  <c r="P51" i="2"/>
  <c r="O51" i="2"/>
  <c r="T51" i="2"/>
  <c r="V51" i="2"/>
  <c r="U51" i="2"/>
  <c r="R51" i="2"/>
  <c r="U236" i="2"/>
  <c r="V236" i="2"/>
  <c r="R236" i="2"/>
  <c r="S236" i="2"/>
  <c r="T236" i="2"/>
  <c r="P236" i="2"/>
  <c r="O236" i="2"/>
  <c r="U186" i="2"/>
  <c r="V186" i="2"/>
  <c r="O186" i="2"/>
  <c r="P186" i="2"/>
  <c r="T186" i="2"/>
  <c r="R186" i="2"/>
  <c r="S186" i="2"/>
  <c r="U89" i="2"/>
  <c r="P89" i="2"/>
  <c r="O89" i="2"/>
  <c r="V89" i="2"/>
  <c r="T89" i="2"/>
  <c r="R89" i="2"/>
  <c r="T129" i="2"/>
  <c r="P129" i="2"/>
  <c r="R129" i="2"/>
  <c r="O129" i="2"/>
  <c r="U129" i="2"/>
  <c r="V129" i="2"/>
  <c r="U55" i="2"/>
  <c r="R55" i="2"/>
  <c r="P55" i="2"/>
  <c r="O55" i="2"/>
  <c r="T55" i="2"/>
  <c r="V55" i="2"/>
  <c r="S266" i="2"/>
  <c r="O266" i="2"/>
  <c r="U266" i="2"/>
  <c r="R266" i="2"/>
  <c r="T266" i="2"/>
  <c r="P266" i="2"/>
  <c r="V266" i="2"/>
  <c r="T119" i="2"/>
  <c r="P119" i="2"/>
  <c r="U119" i="2"/>
  <c r="O119" i="2"/>
  <c r="R119" i="2"/>
  <c r="V119" i="2"/>
  <c r="T127" i="2"/>
  <c r="U127" i="2"/>
  <c r="V127" i="2"/>
  <c r="P127" i="2"/>
  <c r="O127" i="2"/>
  <c r="R127" i="2"/>
  <c r="S277" i="2"/>
  <c r="U277" i="2"/>
  <c r="O277" i="2"/>
  <c r="V277" i="2"/>
  <c r="T277" i="2"/>
  <c r="R277" i="2"/>
  <c r="P277" i="2"/>
  <c r="V65" i="2"/>
  <c r="P65" i="2"/>
  <c r="O65" i="2"/>
  <c r="T65" i="2"/>
  <c r="U65" i="2"/>
  <c r="R65" i="2"/>
  <c r="T224" i="2"/>
  <c r="R224" i="2"/>
  <c r="P224" i="2"/>
  <c r="U224" i="2"/>
  <c r="V224" i="2"/>
  <c r="O224" i="2"/>
  <c r="S224" i="2"/>
  <c r="U94" i="2"/>
  <c r="V94" i="2"/>
  <c r="O94" i="2"/>
  <c r="T94" i="2"/>
  <c r="R94" i="2"/>
  <c r="P94" i="2"/>
  <c r="U31" i="2"/>
  <c r="P31" i="2"/>
  <c r="R31" i="2"/>
  <c r="V31" i="2"/>
  <c r="T31" i="2"/>
  <c r="O31" i="2"/>
  <c r="T155" i="2"/>
  <c r="V155" i="2"/>
  <c r="P155" i="2"/>
  <c r="R155" i="2"/>
  <c r="O155" i="2"/>
  <c r="U155" i="2"/>
  <c r="S155" i="2"/>
  <c r="O26" i="2"/>
  <c r="R26" i="2"/>
  <c r="U26" i="2"/>
  <c r="V26" i="2"/>
  <c r="P26" i="2"/>
  <c r="T26" i="2"/>
  <c r="U256" i="2"/>
  <c r="P256" i="2"/>
  <c r="T256" i="2"/>
  <c r="R256" i="2"/>
  <c r="O256" i="2"/>
  <c r="V256" i="2"/>
  <c r="S256" i="2"/>
  <c r="U196" i="2"/>
  <c r="R196" i="2"/>
  <c r="S196" i="2"/>
  <c r="T196" i="2"/>
  <c r="V196" i="2"/>
  <c r="P196" i="2"/>
  <c r="O196" i="2"/>
  <c r="T223" i="2"/>
  <c r="V223" i="2"/>
  <c r="S223" i="2"/>
  <c r="P223" i="2"/>
  <c r="O223" i="2"/>
  <c r="U223" i="2"/>
  <c r="R223" i="2"/>
  <c r="V76" i="2"/>
  <c r="T76" i="2"/>
  <c r="U76" i="2"/>
  <c r="O76" i="2"/>
  <c r="R76" i="2"/>
  <c r="P76" i="2"/>
  <c r="V259" i="2"/>
  <c r="O259" i="2"/>
  <c r="U259" i="2"/>
  <c r="S259" i="2"/>
  <c r="P259" i="2"/>
  <c r="T259" i="2"/>
  <c r="R259" i="2"/>
  <c r="S217" i="2"/>
  <c r="O217" i="2"/>
  <c r="R217" i="2"/>
  <c r="V217" i="2"/>
  <c r="P217" i="2"/>
  <c r="U217" i="2"/>
  <c r="T217" i="2"/>
  <c r="U7" i="2"/>
  <c r="P7" i="2"/>
  <c r="R7" i="2"/>
  <c r="V7" i="2"/>
  <c r="O7" i="2"/>
  <c r="T7" i="2"/>
  <c r="T118" i="2"/>
  <c r="V118" i="2"/>
  <c r="O118" i="2"/>
  <c r="R118" i="2"/>
  <c r="P118" i="2"/>
  <c r="U118" i="2"/>
  <c r="U157" i="2"/>
  <c r="P157" i="2"/>
  <c r="R157" i="2"/>
  <c r="O157" i="2"/>
  <c r="V157" i="2"/>
  <c r="S157" i="2"/>
  <c r="T157" i="2"/>
  <c r="V207" i="2"/>
  <c r="O207" i="2"/>
  <c r="P207" i="2"/>
  <c r="R207" i="2"/>
  <c r="U207" i="2"/>
  <c r="S207" i="2"/>
  <c r="T207" i="2"/>
  <c r="V267" i="2"/>
  <c r="P267" i="2"/>
  <c r="R267" i="2"/>
  <c r="T267" i="2"/>
  <c r="O267" i="2"/>
  <c r="U267" i="2"/>
  <c r="S267" i="2"/>
  <c r="V16" i="2"/>
  <c r="T16" i="2"/>
  <c r="O16" i="2"/>
  <c r="U16" i="2"/>
  <c r="P16" i="2"/>
  <c r="R16" i="2"/>
  <c r="P121" i="2"/>
  <c r="O121" i="2"/>
  <c r="T121" i="2"/>
  <c r="V121" i="2"/>
  <c r="R121" i="2"/>
  <c r="U121" i="2"/>
  <c r="V172" i="2"/>
  <c r="R172" i="2"/>
  <c r="S172" i="2"/>
  <c r="T172" i="2"/>
  <c r="P172" i="2"/>
  <c r="O172" i="2"/>
  <c r="U172" i="2"/>
  <c r="U114" i="2"/>
  <c r="O114" i="2"/>
  <c r="R114" i="2"/>
  <c r="V114" i="2"/>
  <c r="P114" i="2"/>
  <c r="T114" i="2"/>
  <c r="B16" i="3"/>
  <c r="U170" i="2"/>
  <c r="P170" i="2"/>
  <c r="R170" i="2"/>
  <c r="V170" i="2"/>
  <c r="S170" i="2"/>
  <c r="O170" i="2"/>
  <c r="T170" i="2"/>
  <c r="S276" i="2"/>
  <c r="U276" i="2"/>
  <c r="O276" i="2"/>
  <c r="T276" i="2"/>
  <c r="R276" i="2"/>
  <c r="V276" i="2"/>
  <c r="P276" i="2"/>
  <c r="U73" i="2"/>
  <c r="V73" i="2"/>
  <c r="T73" i="2"/>
  <c r="O73" i="2"/>
  <c r="R73" i="2"/>
  <c r="P73" i="2"/>
  <c r="P57" i="2"/>
  <c r="V57" i="2"/>
  <c r="R57" i="2"/>
  <c r="U57" i="2"/>
  <c r="T57" i="2"/>
  <c r="O57" i="2"/>
  <c r="P192" i="2"/>
  <c r="U192" i="2"/>
  <c r="S192" i="2"/>
  <c r="T192" i="2"/>
  <c r="V192" i="2"/>
  <c r="R192" i="2"/>
  <c r="O192" i="2"/>
  <c r="P35" i="2"/>
  <c r="R35" i="2"/>
  <c r="O35" i="2"/>
  <c r="T35" i="2"/>
  <c r="U35" i="2"/>
  <c r="V35" i="2"/>
  <c r="U134" i="2"/>
  <c r="P134" i="2"/>
  <c r="T134" i="2"/>
  <c r="R134" i="2"/>
  <c r="O134" i="2"/>
  <c r="V134" i="2"/>
  <c r="T99" i="2"/>
  <c r="U99" i="2"/>
  <c r="V99" i="2"/>
  <c r="R99" i="2"/>
  <c r="P99" i="2"/>
  <c r="O99" i="2"/>
  <c r="C6" i="9"/>
  <c r="D5" i="9"/>
  <c r="D4" i="3"/>
  <c r="D5" i="3" s="1"/>
  <c r="E34" i="10" l="1"/>
  <c r="B31" i="10"/>
  <c r="E33" i="10"/>
  <c r="D32" i="10"/>
  <c r="E31" i="10"/>
  <c r="E32" i="10"/>
  <c r="D33" i="10"/>
  <c r="D34" i="10"/>
  <c r="D31" i="10"/>
  <c r="C7" i="9"/>
  <c r="B34" i="10"/>
  <c r="B7" i="9"/>
  <c r="B8" i="9"/>
  <c r="C15" i="3"/>
  <c r="B15" i="3"/>
  <c r="D15" i="3" s="1"/>
  <c r="B33" i="10"/>
  <c r="B7" i="3"/>
  <c r="B6" i="3"/>
  <c r="B12" i="10"/>
  <c r="C12" i="10" s="1"/>
  <c r="C7" i="3"/>
  <c r="C6" i="3"/>
  <c r="B32" i="10"/>
  <c r="C32" i="10"/>
  <c r="B13" i="10"/>
  <c r="C13" i="10" s="1"/>
  <c r="C34" i="10"/>
  <c r="C33" i="10"/>
  <c r="C31" i="10"/>
  <c r="D6" i="9"/>
  <c r="D7" i="9" s="1"/>
  <c r="E5" i="9"/>
  <c r="C8" i="9"/>
  <c r="D6" i="3"/>
  <c r="D7" i="3"/>
  <c r="E4" i="3"/>
  <c r="E5" i="3" s="1"/>
  <c r="D16" i="3"/>
  <c r="B8" i="3" l="1"/>
  <c r="B9" i="3" s="1"/>
  <c r="B10" i="3" s="1"/>
  <c r="C8" i="3"/>
  <c r="B9" i="9"/>
  <c r="C9" i="9"/>
  <c r="E6" i="9"/>
  <c r="E7" i="9" s="1"/>
  <c r="F5" i="9"/>
  <c r="F6" i="9" s="1"/>
  <c r="D8" i="9"/>
  <c r="D9" i="9" s="1"/>
  <c r="E6" i="3"/>
  <c r="E7" i="3"/>
  <c r="F4" i="3"/>
  <c r="F5" i="3" s="1"/>
  <c r="D8" i="3"/>
  <c r="C9" i="3" l="1"/>
  <c r="C10" i="3" s="1"/>
  <c r="F7" i="9"/>
  <c r="G7" i="9" s="1"/>
  <c r="F8" i="9"/>
  <c r="E8" i="9"/>
  <c r="E9" i="9" s="1"/>
  <c r="F6" i="3"/>
  <c r="F7" i="3"/>
  <c r="G4" i="3"/>
  <c r="G5" i="3" s="1"/>
  <c r="E8" i="3"/>
  <c r="D9" i="3" l="1"/>
  <c r="D10" i="3" s="1"/>
  <c r="G8" i="9"/>
  <c r="F9" i="9"/>
  <c r="G9" i="9" s="1"/>
  <c r="G6" i="3"/>
  <c r="G7" i="3"/>
  <c r="H4" i="3"/>
  <c r="H5" i="3" s="1"/>
  <c r="F8" i="3"/>
  <c r="E9" i="3" l="1"/>
  <c r="E10" i="3" s="1"/>
  <c r="H6" i="3"/>
  <c r="H7" i="3"/>
  <c r="I4" i="3"/>
  <c r="I5" i="3" s="1"/>
  <c r="G8" i="3"/>
  <c r="F9" i="3" l="1"/>
  <c r="F10" i="3" s="1"/>
  <c r="I6" i="3"/>
  <c r="I7" i="3"/>
  <c r="J4" i="3"/>
  <c r="J5" i="3" s="1"/>
  <c r="H8" i="3"/>
  <c r="G9" i="3" l="1"/>
  <c r="G10" i="3" s="1"/>
  <c r="J6" i="3"/>
  <c r="J7" i="3"/>
  <c r="K4" i="3"/>
  <c r="K5" i="3" s="1"/>
  <c r="I8" i="3"/>
  <c r="H9" i="3" l="1"/>
  <c r="H10" i="3" s="1"/>
  <c r="K6" i="3"/>
  <c r="K7" i="3"/>
  <c r="L4" i="3"/>
  <c r="L5" i="3" s="1"/>
  <c r="J8" i="3"/>
  <c r="I9" i="3" l="1"/>
  <c r="I10" i="3" s="1"/>
  <c r="L6" i="3"/>
  <c r="L7" i="3"/>
  <c r="M4" i="3"/>
  <c r="M5" i="3" s="1"/>
  <c r="K8" i="3"/>
  <c r="J9" i="3" l="1"/>
  <c r="J10" i="3" s="1"/>
  <c r="M6" i="3"/>
  <c r="M7" i="3"/>
  <c r="N4" i="3"/>
  <c r="N5" i="3" s="1"/>
  <c r="L8" i="3"/>
  <c r="K9" i="3" l="1"/>
  <c r="K10" i="3" s="1"/>
  <c r="N6" i="3"/>
  <c r="N7" i="3"/>
  <c r="M8" i="3"/>
  <c r="L9" i="3" l="1"/>
  <c r="L10" i="3" s="1"/>
  <c r="N8" i="3"/>
  <c r="M9" i="3" l="1"/>
  <c r="M10" i="3" s="1"/>
  <c r="N9" i="3" l="1"/>
  <c r="B12" i="3" s="1"/>
  <c r="B13" i="3" s="1"/>
  <c r="N10" i="3" l="1"/>
</calcChain>
</file>

<file path=xl/sharedStrings.xml><?xml version="1.0" encoding="utf-8"?>
<sst xmlns="http://schemas.openxmlformats.org/spreadsheetml/2006/main" count="2014" uniqueCount="330">
  <si>
    <t>MATRICI - le tue liste. Modifica qui: i menu a tendina di MOVIMENTI si aggiornano da soli.</t>
  </si>
  <si>
    <t>CATEGORIA</t>
  </si>
  <si>
    <t>AREA</t>
  </si>
  <si>
    <t>Incassi da clienti</t>
  </si>
  <si>
    <t>1 OPERATIVA</t>
  </si>
  <si>
    <t>Altre entrate operative</t>
  </si>
  <si>
    <t>Materie prime</t>
  </si>
  <si>
    <t>Lavorazioni esterne</t>
  </si>
  <si>
    <t>Stipendi e contributi</t>
  </si>
  <si>
    <t>Affitti e utenze</t>
  </si>
  <si>
    <t>Servizi e consulenze</t>
  </si>
  <si>
    <t>Imposte e F24</t>
  </si>
  <si>
    <t>Interessi e spese bancarie</t>
  </si>
  <si>
    <t>Altre uscite operative</t>
  </si>
  <si>
    <t>Acquisto macchinari e impianti</t>
  </si>
  <si>
    <t>2 INVESTIMENTI</t>
  </si>
  <si>
    <t>Vendita di beni aziendali</t>
  </si>
  <si>
    <t>Acquisto titoli e portafoglio</t>
  </si>
  <si>
    <t>Cedole e dividendi incassati</t>
  </si>
  <si>
    <t>Nuovi finanziamenti</t>
  </si>
  <si>
    <t>3 FINANZIAMENTI</t>
  </si>
  <si>
    <t>Rimborso finanziamenti</t>
  </si>
  <si>
    <t>Apporti dei soci</t>
  </si>
  <si>
    <t>Prelievi e dividendi ai soci</t>
  </si>
  <si>
    <t>STATO</t>
  </si>
  <si>
    <t>CERTO</t>
  </si>
  <si>
    <t>PREVISTO</t>
  </si>
  <si>
    <t>FATTO</t>
  </si>
  <si>
    <t>SI</t>
  </si>
  <si>
    <t>NO</t>
  </si>
  <si>
    <t>CONTO</t>
  </si>
  <si>
    <t>OPERATIVO</t>
  </si>
  <si>
    <t>FONDO</t>
  </si>
  <si>
    <t>TIPO PAGAMENTO</t>
  </si>
  <si>
    <t>Bonifico</t>
  </si>
  <si>
    <t>Ri.Ba</t>
  </si>
  <si>
    <t>RID</t>
  </si>
  <si>
    <t>Assegno</t>
  </si>
  <si>
    <t>F24</t>
  </si>
  <si>
    <t>Contanti</t>
  </si>
  <si>
    <t>Compensazione</t>
  </si>
  <si>
    <t>Carta</t>
  </si>
  <si>
    <t>SALDI E SOGLIE (scrivi qui)</t>
  </si>
  <si>
    <t>Saldo di oggi - conto OPERATIVO</t>
  </si>
  <si>
    <t>Saldo di oggi - FONDO ossigeno</t>
  </si>
  <si>
    <t>Soglia intoccabile del fondo</t>
  </si>
  <si>
    <t>Soglia di sicurezza del conto</t>
  </si>
  <si>
    <t>DATA MOVIMENTO</t>
  </si>
  <si>
    <t>DESCRIZIONE</t>
  </si>
  <si>
    <t>IMPORTO</t>
  </si>
  <si>
    <t>DOCUMENTO</t>
  </si>
  <si>
    <t>SCADENZA</t>
  </si>
  <si>
    <t>NOTE</t>
  </si>
  <si>
    <t>E/U</t>
  </si>
  <si>
    <t>SETTIMANA</t>
  </si>
  <si>
    <t>MESE</t>
  </si>
  <si>
    <t>GG RITARDO</t>
  </si>
  <si>
    <t>Cliente Bianchi - saldo commessa</t>
  </si>
  <si>
    <t>FT 412</t>
  </si>
  <si>
    <t>Stipendi e contributi mese scorso</t>
  </si>
  <si>
    <t>Acciaierie Nord - materiale</t>
  </si>
  <si>
    <t>FT 887</t>
  </si>
  <si>
    <t>Cliente Verdi - acconto 30%</t>
  </si>
  <si>
    <t>FT 415</t>
  </si>
  <si>
    <t>Greco srl - basamenti</t>
  </si>
  <si>
    <t>FT 902</t>
  </si>
  <si>
    <t>F24 imposte e contributi</t>
  </si>
  <si>
    <t>Energia elettrica</t>
  </si>
  <si>
    <t>FT 55</t>
  </si>
  <si>
    <t>prezzo bloccato</t>
  </si>
  <si>
    <t>Cliente Neri - saldo</t>
  </si>
  <si>
    <t>FT 418</t>
  </si>
  <si>
    <t>pagato con 2 gg di ritardo</t>
  </si>
  <si>
    <t>Giro al fondo ossigeno</t>
  </si>
  <si>
    <t>Giro dal conto operativo</t>
  </si>
  <si>
    <t>Cliente Bianchi - 1a tranche</t>
  </si>
  <si>
    <t>FT 421</t>
  </si>
  <si>
    <t>FT 913</t>
  </si>
  <si>
    <t>Greco srl - lavorazioni</t>
  </si>
  <si>
    <t>FT 921</t>
  </si>
  <si>
    <t>fornitore strategico</t>
  </si>
  <si>
    <t>Cliente Verdi - saldo</t>
  </si>
  <si>
    <t>FT 419</t>
  </si>
  <si>
    <t>Assicurazioni e servizi</t>
  </si>
  <si>
    <t>Cliente Neri - ordine nuovo</t>
  </si>
  <si>
    <t>non ancora confermato</t>
  </si>
  <si>
    <t>Rata leasing fresa</t>
  </si>
  <si>
    <t>Cliente Bianchi - 2a tranche</t>
  </si>
  <si>
    <t>Rossi Impianti - acconto 40%</t>
  </si>
  <si>
    <t>acconto trattato con sconto</t>
  </si>
  <si>
    <t>Acquisto fresa usata</t>
  </si>
  <si>
    <t>investimento programmato</t>
  </si>
  <si>
    <t>Finanziamento macchinario</t>
  </si>
  <si>
    <t>erogazione a 3 gg dal saldo</t>
  </si>
  <si>
    <t>Cliente Verdi - nuova commessa</t>
  </si>
  <si>
    <t>Acquisto titoli a 12 mesi</t>
  </si>
  <si>
    <t>prima finestra</t>
  </si>
  <si>
    <t>Cliente Bianchi - 3a tranche</t>
  </si>
  <si>
    <t>Cliente Neri - commessa</t>
  </si>
  <si>
    <t>Rossi Impianti - saldo</t>
  </si>
  <si>
    <t>Cliente Verdi - commessa autunno</t>
  </si>
  <si>
    <t>Cedola obbligazione</t>
  </si>
  <si>
    <t>LENTE 13x - LE PROSSIME 13 SETTIMANE</t>
  </si>
  <si>
    <t>Settimana dal</t>
  </si>
  <si>
    <t>chiave</t>
  </si>
  <si>
    <t>ENTRATE della settimana</t>
  </si>
  <si>
    <t>USCITE della settimana</t>
  </si>
  <si>
    <t>Movimento netto</t>
  </si>
  <si>
    <t>SALDO A FINE SETTIMANA</t>
  </si>
  <si>
    <t>Sotto la soglia di sicurezza?</t>
  </si>
  <si>
    <t>PUNTO DI MINIMA CASSA (PMC)</t>
  </si>
  <si>
    <t>(Tutto)</t>
  </si>
  <si>
    <t>Totale complessivo</t>
  </si>
  <si>
    <t>CASSA</t>
  </si>
  <si>
    <t>ENTRATE</t>
  </si>
  <si>
    <t>USCITE</t>
  </si>
  <si>
    <t>MATRICI</t>
  </si>
  <si>
    <t>13 SETTIMANE</t>
  </si>
  <si>
    <t>ULTIMI 12 MESI</t>
  </si>
  <si>
    <t>ORIZZONTE</t>
  </si>
  <si>
    <t>nella settimana del</t>
  </si>
  <si>
    <t>MOVIMENTI IN RITARDO DA SISTEMARE</t>
  </si>
  <si>
    <t>LENTE 13× · come si usa</t>
  </si>
  <si>
    <t>Questo file serve a una cosa sola: sapere oggi quanti soldi avrai sul conto fra una settimana, fra un mese e fra tre mesi. Non è contabilità, e non è un bilancio. La contabilità racconta com'è andata, questo foglio dice come andrà.</t>
  </si>
  <si>
    <t>La riga che divide il file in due</t>
  </si>
  <si>
    <t>Tutto il funzionamento sta nella colonna FATTO del foglio MOVIMENTI, che accetta solo due risposte.</t>
  </si>
  <si>
    <t>SI vuol dire che il movimento è già successo: i soldi sono usciti o entrati davvero, e il loro effetto è già dentro il saldo che leggi sull'estratto conto. Da quel momento la riga smette di essere una previsione e diventa storia.</t>
  </si>
  <si>
    <t>NO vuol dire che deve ancora succedere. Solo queste righe entrano nelle 13 settimane, perché sono le uniche che possono ancora cambiare il saldo di domani.</t>
  </si>
  <si>
    <t>È una distinzione che sembra burocratica e invece regge tutto: se un movimento già eseguito venisse contato anche nella previsione, verrebbe contato due volte, una nel saldo di partenza e una nella colonna della sua settimana, e il foglio direbbe una bugia.</t>
  </si>
  <si>
    <t>Le 13 settimane guardano sempre avanti</t>
  </si>
  <si>
    <t>La prima colonna è sempre il lunedì di oggi. Il passato non compare mai, e non è una dimenticanza: è una scelta.</t>
  </si>
  <si>
    <t>Se una riga ha una data già passata e nessuno l'ha ancora eseguita, il foglio la marca IN RITARDO e la tiene fuori dalla previsione, segnalandola nella fascia gialla del foglio 13 SETTIMANE. Il rimedio è uno solo, e va fatto a mano: aprire MOVIMENTI, filtrare la colonna ORIZZONTE su IN RITARDO, e spostare la data avanti, a oggi o a quando pensi davvero che succederà.</t>
  </si>
  <si>
    <t>Sembra una scocciatura ed è invece il punto in cui il foglio ti costringe a decidere. Un fornitore che non hai pagato la settimana scorsa lo pagherai comunque: la domanda non è se, ma quando, e quel quando va scritto. Se invece le settimane passate restassero in vista, ti ritroveresti una fila di colonne vecchie piene di roba mai eseguita, smetteresti di guardarle, e con loro smetteresti di guardare avanti.</t>
  </si>
  <si>
    <t>Regola d'oro: una riga eseguita non si cancella mai. Si marca SI e si lascia dov'è.</t>
  </si>
  <si>
    <t>I due fogli dove si scrive</t>
  </si>
  <si>
    <t>La colonna SCADENZA è la data promessa, la colonna DATA MOVIMENTO è quella vera. Tenerle distinte costa dieci secondi e ti regala, dopo un anno, la puntualità reale di ogni cliente.</t>
  </si>
  <si>
    <t>La fascia in alto è la parte che conta. La riga SALDO A FINE SETTIMANA è il saldo progressivo del conto: parte dal saldo di oggi e somma settimana per settimana quello che deve ancora entrare e quello che deve ancora uscire. La riga sotto scrive ATTENZIONE quando il saldo scende sotto la soglia di sicurezza.</t>
  </si>
  <si>
    <t>PUNTO DI MINIMA CASSA è il numero più importante del file: il momento più basso delle prossime 13 settimane, con la sua data. È lì che si decide se il piano regge, e vederlo con sei settimane di anticipo invece che con sei giorni cambia tutte le mosse che puoi fare.</t>
  </si>
  <si>
    <t>Il rito del lunedì mattina, venti minuti</t>
  </si>
  <si>
    <t>2. In MOVIMENTI metti SI nella colonna FATTO alle righe che sono state davvero incassate o pagate, e correggi la data se il pagamento è arrivato in un giorno diverso da quello previsto.</t>
  </si>
  <si>
    <t>4. Aggiungi quello che è successo di nuovo in settimana, cioè le fatture emesse, gli ordini firmati, le bollette arrivate.</t>
  </si>
  <si>
    <t>5. Leggi il punto di minima cassa. Se è sotto la soglia, hai sei settimane per rimediare invece di sei giorni.</t>
  </si>
  <si>
    <t>Dove finirà questo file</t>
  </si>
  <si>
    <t>Excel è il laboratorio, non la fabbrica. Qui provi le idee, cambi le categorie, sbagli e rifai senza che nessuno se ne accorga, e ti costa solo il tuo tempo.</t>
  </si>
  <si>
    <t>Quando lo schema è stabile, cioè quando lo usi da qualche mese senza sentire il bisogno di cambiarlo, allora si porta dentro il gestionale aziendale, dove i dati arrivano da soli dalle fatture e dalle scadenze e il lunedì mattina dura cinque minuti invece di venti.</t>
  </si>
  <si>
    <t>Farlo prima è un errore che si paga caro: si finisce per mettere in produzione uno schema che ancora non funziona, e correggerlo dentro un gestionale è molto più faticoso, e molto più costoso, che correggerlo qui.</t>
  </si>
  <si>
    <t>Vendita titoli e portafoglio</t>
  </si>
  <si>
    <t>Incassi commesse prima quindicina</t>
  </si>
  <si>
    <t>Incassi commesse seconda quindicina</t>
  </si>
  <si>
    <t>Energia elettrica e affitto</t>
  </si>
  <si>
    <t>Rata leasing</t>
  </si>
  <si>
    <t>Rata mutuo capannone</t>
  </si>
  <si>
    <t>Assicurazioni e consulenze</t>
  </si>
  <si>
    <t>Acquisto centro di lavoro</t>
  </si>
  <si>
    <t>investimento del 2025</t>
  </si>
  <si>
    <t>Mutuo per il centro di lavoro</t>
  </si>
  <si>
    <t>Acquisto obbligazioni 3 anni</t>
  </si>
  <si>
    <t>Vendita vecchio tornio</t>
  </si>
  <si>
    <t>Cedole obbligazioni</t>
  </si>
  <si>
    <t>Distribuzione utile ai soci</t>
  </si>
  <si>
    <t>Vendita quota obbligazioni scadute</t>
  </si>
  <si>
    <t>Acconto utile ai soci</t>
  </si>
  <si>
    <t>Finanziamento breve per scorte</t>
  </si>
  <si>
    <t>Vendita furgone usato</t>
  </si>
  <si>
    <t>Impianto di aspirazione</t>
  </si>
  <si>
    <t>Apporto dei soci</t>
  </si>
  <si>
    <t>Acquisto obbligazioni brevi</t>
  </si>
  <si>
    <t>Apporto dei soci per la fresa</t>
  </si>
  <si>
    <t>deliberato in assemblea</t>
  </si>
  <si>
    <t>Vendita vecchia fresa</t>
  </si>
  <si>
    <t>trattativa in corso</t>
  </si>
  <si>
    <t>Anticipo su fatture</t>
  </si>
  <si>
    <t>linea gia' deliberata</t>
  </si>
  <si>
    <t>Acquisto obbligazioni 2 anni</t>
  </si>
  <si>
    <t>seconda finestra</t>
  </si>
  <si>
    <t>Vendita obbligazioni in scadenza</t>
  </si>
  <si>
    <t>ULTIME 4 SETTIMANE</t>
  </si>
  <si>
    <t>ULTIME 4 SETTIMANE - CHI ABBIAMO PAGATO, COSA ABBIAMO INCASSATO</t>
  </si>
  <si>
    <t>Differenza</t>
  </si>
  <si>
    <t>2026-07-06 (S28)</t>
  </si>
  <si>
    <t>ENTRATE Totale</t>
  </si>
  <si>
    <t>USCITE Totale</t>
  </si>
  <si>
    <t>La finestra scorre da sola. Quello che invecchia esce di qui e resta nel RENDICONTO STORICO, quindi non si perde niente.</t>
  </si>
  <si>
    <t>INCASSATO</t>
  </si>
  <si>
    <t>PAGATO</t>
  </si>
  <si>
    <t>TOTALE</t>
  </si>
  <si>
    <t>Riga per riga, con le settimane in colonna.</t>
  </si>
  <si>
    <t>Zanetti srl - commessa</t>
  </si>
  <si>
    <t>Verdi Costruzioni - saldo</t>
  </si>
  <si>
    <t>Metalli Veneti - materiale</t>
  </si>
  <si>
    <t>Officine Marchetti - commessa</t>
  </si>
  <si>
    <t>Neri Meccanica - saldo</t>
  </si>
  <si>
    <t>Ferriera del Sile - materiale</t>
  </si>
  <si>
    <t>Bianchi Impianti - commessa</t>
  </si>
  <si>
    <t>Verdi Costruzioni - commessa</t>
  </si>
  <si>
    <t>Zanetti srl - saldo</t>
  </si>
  <si>
    <t>Neri Meccanica - commessa</t>
  </si>
  <si>
    <t>Officine Marchetti - saldo</t>
  </si>
  <si>
    <t>Rossi Impianti - commessa</t>
  </si>
  <si>
    <t>Bianchi Impianti - saldo</t>
  </si>
  <si>
    <t>Acconto imposte di dicembre</t>
  </si>
  <si>
    <t>sempre il mese piu' pesante</t>
  </si>
  <si>
    <t>Acquisto rettificatrice</t>
  </si>
  <si>
    <t>da decidere entro febbraio</t>
  </si>
  <si>
    <t>Finanziamento per la rettificatrice</t>
  </si>
  <si>
    <t>Vendita vecchio impianto</t>
  </si>
  <si>
    <t>NELLE 13 SETTIMANE</t>
  </si>
  <si>
    <t>NEI 13 MESI</t>
  </si>
  <si>
    <t>TIPO GIORNI</t>
  </si>
  <si>
    <t>DSO</t>
  </si>
  <si>
    <t>DPO</t>
  </si>
  <si>
    <t>TIPO GIORNI: DSO = crediti verso clienti, DPO = debiti verso fornitori. Vuoto = la riga non entra nel conteggio dei giorni.</t>
  </si>
  <si>
    <t>DATA DOCUMENTO</t>
  </si>
  <si>
    <t>DSO E DPO - QUANTO CI METTONO A PAGARTI, QUANTO CI METTI A PAGARE</t>
  </si>
  <si>
    <t>DSO sono i giorni medi che passano fra la data della fattura e l'incasso. DPO sono gli stessi giorni sul lato dei fornitori.</t>
  </si>
  <si>
    <t>Il conteggio usa la colonna DATA DOCUMENTO di MOVIMENTI: le righe senza quella data restano fuori, senza rompere niente.</t>
  </si>
  <si>
    <t>DSO - giorni medi di incasso, ultimi 3 mesi</t>
  </si>
  <si>
    <t>DSO - giorni medi di incasso, prossimi 3 mesi</t>
  </si>
  <si>
    <t>DPO - giorni medi di pagamento, ultimi 3 mesi</t>
  </si>
  <si>
    <t>DPO - giorni medi di pagamento, prossimi 3 mesi</t>
  </si>
  <si>
    <t>CICLO DI CASSA (DSO meno DPO)</t>
  </si>
  <si>
    <t>Ultimi 3 mesi (consuntivo)</t>
  </si>
  <si>
    <t>Prossimi 3 mesi (previsione)</t>
  </si>
  <si>
    <t>dati di servizio delle lancette, non toccare</t>
  </si>
  <si>
    <t>DSO E DPO</t>
  </si>
  <si>
    <t>Ogni indicatore compare due volte: a sinistra gli ultimi tre mesi, che è il consuntivo, a destra i prossimi tre mesi, che è quello che hai promesso e ti hanno promesso. Messi vicini dicono se la situazione sta migliorando o peggiorando, che è l'unica cosa che serve sapere.</t>
  </si>
  <si>
    <t>Sotto la fascia c'è la tabella pivot, e mostra i nomi: quali clienti devono pagarti e quali fornitori vanno pagati, settimana per settimana. A tredici settimane di distanza non serve sapere la categoria della spesa, serve sapere a chi telefonare. Puoi allargarla, filtrarla e chiuderla come vuoi: la fascia in alto non ne risente, perché legge i dati direttamente dalla tabella MOVIMENTI.</t>
  </si>
  <si>
    <t>Il foglio si apre già filtrato su FATTO = NO, e questa è forse l'abitudine più utile di tutto il file. Quello che è successo è successo: interrogarlo ogni giorno è rumore. Tenendo il filtro attivo vedi solo le righe su cui puoi ancora fare qualcosa, e la lista che hai davanti diventa una lista di cose da fare invece che un archivio.</t>
  </si>
  <si>
    <t>Come parti coi tuoi dati</t>
  </si>
  <si>
    <t>I movimenti che trovi adesso sono un esempio inventato, un'officina meccanica con un anno di storia alle spalle e uno davanti. Servono a farti vedere il file pieno e a farti provare i filtri senza paura di rompere qualcosa. Quando hai capito come si muove, si buttano.</t>
  </si>
  <si>
    <t>1. In MOVIMENTI apri la freccia della colonna FATTO e rimetti la spunta anche su SI, così tornano in vista tutte le righe.</t>
  </si>
  <si>
    <t>3. Scrivi la tua prima riga. Compili da DATA MOVIMENTO a NOTE e ti fermi lì: le colonne successive si riempiono da sole mentre scrivi.</t>
  </si>
  <si>
    <t>Se i dati li hai già nel gestionale</t>
  </si>
  <si>
    <t>soglia (riga di servizio)</t>
  </si>
  <si>
    <t>COME SI MUOVE IL SALDO, SETTIMANA PER SETTIMANA</t>
  </si>
  <si>
    <t>Solo i movimenti già eseguiti: le 4 settimane passate e quella in corso. Serve a rispondere subito, senza aprire l'estratto conto.</t>
  </si>
  <si>
    <t>Le settimane scorrono da sole: la prima colonna è sempre la settimana in corso. Il saldo di partenza si scrive nel foglio MATRICI.</t>
  </si>
  <si>
    <t>Queste 13 settimane guardano sempre in avanti: partono dal lunedì di oggi e non mostrano mai il passato. Ciò che è già stato eseguito sta nel saldo di partenza, e ciò che è rimasto indietro va spostato di data.</t>
  </si>
  <si>
    <t>Sul DSO meglio pochi giorni, sul DPO meglio tanti. Quando la differenza è positiva, quei giorni di cassa li stai mettendo tu, e vanno moltiplicati per quanto incassi al giorno per sapere quanto ti costano.</t>
  </si>
  <si>
    <t>RIGHE DA CONTROLLARE</t>
  </si>
  <si>
    <t>Giroconto tra i conti</t>
  </si>
  <si>
    <t>0 GIROCONTI</t>
  </si>
  <si>
    <t>Giro verso il fondo ossigeno</t>
  </si>
  <si>
    <t>la gamba in uscita del giro verso il fondo</t>
  </si>
  <si>
    <t>I giri tra i tuoi conti</t>
  </si>
  <si>
    <t>Se questa tabella non segue i dati: tasto destro qui dentro, poi Aggiorna. Per rimetterle in pari tutte insieme: scheda Dati, poi Aggiorna tutto.</t>
  </si>
  <si>
    <t>Se una tabella non segue i dati</t>
  </si>
  <si>
    <t>1. Clicca dentro la tabella con il tasto destro e scegli Aggiorna. Rimette in pari quella tabella.</t>
  </si>
  <si>
    <t>2. Vai nella scheda Dati e premi Aggiorna tutto. Le rimette in pari tutte insieme, in tutti i fogli. È la scorciatoia da tastiera CTRL + ALT + F5.</t>
  </si>
  <si>
    <t>3. Chiudi e riapri il file. Si aggiornano da sole all'apertura.</t>
  </si>
  <si>
    <t>Lunedi di questa settimana</t>
  </si>
  <si>
    <t>(serve solo ai movimenti di esempio: quando metti i tuoi dati, scrivi le date normali)</t>
  </si>
  <si>
    <t>2026-07-13 (S29)</t>
  </si>
  <si>
    <t>2026-07-20 (S30)</t>
  </si>
  <si>
    <t>2026-08-03 (S32)</t>
  </si>
  <si>
    <t>2026-08-10 (S33)</t>
  </si>
  <si>
    <t>2026-08-17 (S34)</t>
  </si>
  <si>
    <t>2026-08-24 (S35)</t>
  </si>
  <si>
    <t>2026-08-31 (S36)</t>
  </si>
  <si>
    <t>2026-09-07 (S37)</t>
  </si>
  <si>
    <t>2026-09-14 (S38)</t>
  </si>
  <si>
    <t>2026-09-21 (S39)</t>
  </si>
  <si>
    <t>2026-09-28 (S40)</t>
  </si>
  <si>
    <t>2026-10-05 (S41)</t>
  </si>
  <si>
    <t>2026-10-12 (S42)</t>
  </si>
  <si>
    <t>2026-10-19 (S43)</t>
  </si>
  <si>
    <t>Se stai leggendo questo file molto dopo che è stato preparato, comincia da qui. I movimenti di esempio hanno date vere, e col tempo finiscono tutti nel passato: quando succede, le tredici settimane appaiono vuote e la fascia gialla in cima al foglio te ne spiega il motivo. È l'esempio a essere scaduto, e basta cancellarlo perché il file riparta con i tuoi numeri.</t>
  </si>
  <si>
    <t>GG MOVIMENTO</t>
  </si>
  <si>
    <t>GG DOCUMENTO</t>
  </si>
  <si>
    <t>GG SCADENZA</t>
  </si>
  <si>
    <t>QUI NON SI SCRIVE: dalla colonna M alla W sono formule, si compilano da sole e non vanno cancellate</t>
  </si>
  <si>
    <t>FILTRO ATTIVO: vedi solo i movimenti con FATTO = NO, cioè quelli che devono ancora succedere. Per rivedere tutto, apri la freccia sulla colonna FATTO e spunta anche SI.</t>
  </si>
  <si>
    <t>QUI SCRIVI TU: colonne da A a L. Puoi cancellare tutto quello che trovi, è un esempio</t>
  </si>
  <si>
    <t>È l'allegato del libro «Dalla bottega ai mercati». Puoi usarlo così com'è, cambiarlo, smontarlo per farne uno tuo: è tuo.</t>
  </si>
  <si>
    <t>Perché le righe eseguite non si cancellano</t>
  </si>
  <si>
    <t>Quando una riga viene marcata SI non sparisce: esce dalla previsione e va a finire nel foglio ULTIME 4 SETTIMANE, dove continua a servire.</t>
  </si>
  <si>
    <t>1. Ti dice quanto pesa davvero ogni voce. Quando devi riempire le settimane che hai davanti, non tiri a indovinare: guardi quanto sono costati gli stipendi, le materie prime o le utenze i mesi scorsi, e scrivi quel numero. Una previsione fatta sul consuntivo vero è tutta un'altra cosa rispetto a una fatta a memoria.</t>
  </si>
  <si>
    <t>2. Ti dice chi paga quando dice di pagare. La colonna GG RITARDO conserva la distanza fra la data promessa e quella vera, e dopo un anno hai la storia di ogni cliente. Non è più una sensazione, è un numero, e con un numero si tratta.</t>
  </si>
  <si>
    <t>3. Ti dice il ritmo dell'anno. Quali mesi sono pieni e quali vuoti, quando arrivano le imposte, dove si ripete ogni anno lo stesso buco. Le cose che si ripetono si vedono solo se qualcuno le ha conservate.</t>
  </si>
  <si>
    <t>4. Risponde alle domande di tutti i giorni. La settimana scorsa chi abbiamo pagato? Cosa è entrato? Il foglio ULTIME 4 SETTIMANE risponde in dieci secondi, senza aprire l'estratto conto e senza chiamare la banca.</t>
  </si>
  <si>
    <t>Su sette fogli se ne toccano due, MOVIMENTI e MATRICI. Gli altri si leggono e basta, perché si riempiono da soli con quello che scrivi in questi due.</t>
  </si>
  <si>
    <t>MOVIMENTI, e la riga che divide il foglio in due</t>
  </si>
  <si>
    <t>**MOVIMENTI è l'unico foglio in cui scrivi**, e dentro MOVIMENTI c'è un confine preciso che vale la pena imparare subito.</t>
  </si>
  <si>
    <t>1. **Dalla colonna A alla colonna L sono i tuoi dati.** Data, descrizione, categoria, importo, stato, fatto, conto, tipo di pagamento, documento, data del documento, scadenza, note. Qui scrivi, cancelli e rifai quanto vuoi: è roba tua. Puoi cancellare tutto quello che trovi, dalla A alla L, senza nessun timore.</t>
  </si>
  <si>
    <t>2. **Dalla colonna M alla colonna W ci sono le formule, e non vanno toccate.** Sono area, entrata o uscita, settimana, mese, giorni di ritardo, e le colonne che dicono in quale finestra cade ogni riga. Si compilano da sole mentre scrivi, e se le cancelli il file smette di funzionare: le fasce dei saldi, il punto di minima cassa e la tabella in fondo leggono proprio quelle.</t>
  </si>
  <si>
    <t>Se per sbaglio cancelli anche le colonne da M in poi, non è una tragedia: chiudi il file senza salvare e riaprilo. Se invece hai già salvato, riscarica il file e ricomincia.</t>
  </si>
  <si>
    <t>Una riga per ogni entrata o uscita, con le entrate col segno più e le uscite col segno meno. L'unica colonna facoltativa è DATA DOCUMENTO, cioè la data della fattura: serve solo a calcolare i giorni medi di incasso e di pagamento.</t>
  </si>
  <si>
    <t>Per aggiungere una riga basta scrivere sotto l'ultima: la tabella si allunga da sola e le formule scendono con lei. Attenzione a non lasciare righe vuote in mezzo: quello che sta staccato dalla tabella resta fuori da tutti i conti. Se succede, il foglio te lo dice, sia in cima a MOVIMENTI sia nella fascia gialla delle 13 settimane.</t>
  </si>
  <si>
    <t>Per rivedere tutto basta aprire la freccia sulla colonna FATTO e rimettere la spunta su SI. Il filtro non cambia nessun calcolo: saldi, punto di minima cassa e indicatori leggono sempre tutte le righe, anche quelle nascoste.</t>
  </si>
  <si>
    <t>Quando sposti soldi dal conto operativo al fondo, o viceversa, stai cambiando tasca: quei soldi l'azienda li aveva già. Per questo esiste la categoria «Giroconto tra i conti», che sta fuori dalle tre aree. Si registrano due righe con la stessa data: una negativa sul conto da cui i soldi escono, una positiva sul conto in cui entrano. Così i saldi dei due conti restano veri e il foglio non registra un guadagno che non c'è stato.</t>
  </si>
  <si>
    <t>Le tue liste. A sinistra le categorie, ognuna legata alla sua area: operativa è il mestiere, investimenti sono le macchine e i titoli, finanziamenti sono le banche e i soci. Se aggiungi una categoria qui, compare subito nel menu a tendina di MOVIMENTI.</t>
  </si>
  <si>
    <t>A destra ci sono i quattro numeri che governano tutto il file: il saldo di oggi del conto operativo, il saldo del fondo ossigeno, la soglia sotto la quale il fondo non deve scendere e la soglia di sicurezza del conto. Sono le uniche celle che vanno aggiornate ogni lunedì.</t>
  </si>
  <si>
    <t>2. Clicca sul numero della prima riga sotto l'intestazione, tieni premuto MAIUSC e clicca sul numero dell'ultima riga scritta. Poi tasto destro, Elimina, Righe tabella. Sparisce l'esempio e resta in piedi la tabella con tutte le sue formule. È il modo migliore, perché porta via anche le colonne di servizio che stanno nascoste in fondo.</t>
  </si>
  <si>
    <t>2-bis. Se preferisci svuotare invece di eliminare, seleziona solo le celle dalla colonna A alla colonna L e premi CANC. Non toccare da M in poi: lì ci sono le formule.</t>
  </si>
  <si>
    <t>4. Passa in MATRICI. Sostituisci le categorie con le tue, e nelle quattro celle a destra scrivi il saldo vero del conto operativo, il saldo del fondo e le due soglie. Da qui in avanti, il lunedì mattina, aggiorni solo il saldo del conto.</t>
  </si>
  <si>
    <t>Da questo momento il file è tuo, e il foglio delle 13 settimane parla dei tuoi numeri.</t>
  </si>
  <si>
    <t>Riscrivere a mano quello che il gestionale sa già è tempo buttato. Quasi tutti i gestionali esportano lo scadenzario clienti e fornitori in Excel o in CSV: apri l'estrazione, metti le colonne nello stesso ordine di MOVIMENTI e incolla sotto l'ultima riga della tabella. Le formule scendono da sole sulle righe nuove.</t>
  </si>
  <si>
    <t>Vale sempre la stessa regola: le righe nuove devono finire dentro la tabella. Se restano sotto o accanto, il file non le vede.</t>
  </si>
  <si>
    <t>I fogli che si leggono e basta</t>
  </si>
  <si>
    <t>Le due fasce gialle sono i controlli. La prima conta i movimenti rimasti indietro, cioè quelli con una data passata e ancora da eseguire. La seconda avvisa quando c'è qualcosa da sistemare nei dati: una categoria che MATRICI non riconosce, una riga segnata SI con una data futura, oppure righe scritte fuori dalla tabella. Quando la seconda fascia dice che le tabelle sono rimaste indietro, premi Dati e poi Aggiorna tutto.</t>
  </si>
  <si>
    <t>Il foglio dell'amministrazione, e il posto dove le righe che marchi SI vanno a vivere. Raccoglie i movimenti già eseguiti delle ultime quattro settimane più quella in corso, con le settimane in colonna come nelle 13 settimane, divisi fra quello che è entrato e quello che è uscito. In alto ci sono incassato, pagato e differenza settimana per settimana.</t>
  </si>
  <si>
    <t>Serve a rispondere in dieci secondi alle domande che arrivano ogni giorno: la settimana scorsa chi abbiamo pagato, cosa abbiamo incassato, quel fornitore è stato saldato o no. La finestra scorre da sola, quindi non c'è niente da sistemare: quello che invecchia esce di qui e resta in MOVIMENTI.</t>
  </si>
  <si>
    <t>È anche la prova che marcare le righe come fatte serve a qualcosa. All'inizio questo foglio è vuoto e si riempie da solo, un lunedì alla volta.</t>
  </si>
  <si>
    <t>Quattro quadranti e due numeri che contano. Il DSO sono i giorni medi che passano fra la data della fattura e il giorno in cui il cliente ti paga davvero. Il DPO sono gli stessi giorni dall'altra parte, cioè quanto ci metti tu a pagare i fornitori.</t>
  </si>
  <si>
    <t>Sul DSO meglio pochi giorni, sul DPO meglio tanti: per questo le bande colorate dei quadranti sono al contrario fra i due. La differenza fra i due numeri, in fondo al foglio, si chiama ciclo di cassa: se è positiva, quei giorni di liquidità li stai mettendo tu, e per sapere quanto ti costano basta moltiplicarli per quanto incassi in un giorno. Se è negativa, sono i fornitori a finanziare il tuo magazzino.</t>
  </si>
  <si>
    <t>Perché il conto funzioni serve la colonna DATA DOCUMENTO di MOVIMENTI, cioè la data della fattura: le righe lasciate vuote restano semplicemente fuori dal conteggio, senza rompere niente. Quali categorie contino da un lato e quali dall'altro lo decidi in MATRICI, nella colonna TIPO GIORNI.</t>
  </si>
  <si>
    <t>Le fasce in alto, i grafici e tutti i numeri si rifanno da soli mentre scrivi. Le tabelle in fondo ai fogli, quelle con le righe che si aprono e si chiudono, hanno bisogno di un comando per mettersi in pari, e ci sono tre modi per darglielo.</t>
  </si>
  <si>
    <t>Excel lavora così con quelle tabelle, e per questo la seconda fascia gialla in cima al foglio ti avvisa quando restano indietro: quando compare quel messaggio, il rimedio è uno dei tre qui sopra. Il promemoria è scritto anche accanto alla tabella, sulla riga dei filtri.</t>
  </si>
  <si>
    <t>1. Apri l'estratto conto e scrivi il saldo vero in MATRICI, nella cella del saldo del conto operativo.</t>
  </si>
  <si>
    <t>3. Guarda le due fasce gialle del foglio 13 SETTIMANE. Se ci sono movimenti in ritardo, spostali avanti: uno per uno, decidendo per ognuno una data nuova.</t>
  </si>
  <si>
    <t>6. Dai un'occhiata al foglio ULTIME 4 SETTIMANE: è il riepilogo di quello che è successo davvero, e serve a fare le previsioni della settimana dopo su numeri veri invece che a memoria.</t>
  </si>
  <si>
    <t>7. Fai le due o tre telefonate che servono, e chiudi il file fino al lunedì dopo.</t>
  </si>
  <si>
    <t>Oltre le 13 settimane</t>
  </si>
  <si>
    <t>Questo file si ferma alle prossime tredici settimane, che sono la distanza giusta per decidere: abbastanza avanti da poter rimediare, abbastanza vicina da poterci credere.</t>
  </si>
  <si>
    <t>Lo stesso metodo, però, risponde ad altre due domande, e per farlo servono altri fogli e altri conti. Se dopo qualche mese di uso ti accorgi di volerle, sappi che esistono e come si costruiscono.</t>
  </si>
  <si>
    <t>1. La vista a tredici mesi</t>
  </si>
  <si>
    <t>Le tredici settimane non arrivano a toccare le cose lunghe: la rata che parte a marzo, l'acconto d'imposta di novembre, il macchinario che hai già deciso di comprare l'anno prossimo. Un secondo foglio con lo stesso schema, ma al passo del mese, fa vedere l'anno intero e i buchi che si ripetono sempre negli stessi mesi.</t>
  </si>
  <si>
    <t>Si costruisce con la stessa tabella MOVIMENTI: cambia solo la chiave, che diventa il mese invece della settimana.</t>
  </si>
  <si>
    <t>2. Il rendiconto per aree</t>
  </si>
  <si>
    <t>Tre barre e tre numeri: quanto ha prodotto il mestiere, quanto è andato in macchine e investimenti, quanto è passato dalle banche e dai soci. Serve a rispondere alla domanda più importante di tutte, che è da dove arrivano i soldi che hai in mano.</t>
  </si>
  <si>
    <t>Se la barra della gestione operativa è positiva, l'azienda si mantiene da sola e tutto il resto è una scelta. Se è negativa e il conto è cresciuto lo stesso, la cassa l'hanno messa le banche o i soci, ed è una situazione che ha una scadenza.</t>
  </si>
  <si>
    <t>Come si arriva a questi fogli</t>
  </si>
  <si>
    <t>Due strade, e nessuna delle due passa da qui.</t>
  </si>
  <si>
    <t>La prima è costruirteli. Il metodo è tutto nel libro e in queste istruzioni, la tabella dei dati è già a posto, e chi se la cava con le tabelle pivot ci arriva in un pomeriggio di lavoro.</t>
  </si>
  <si>
    <t>In ogni caso, il consiglio è lo stesso: usa questo file per tre mesi prima di volerne uno più grande. Se dopo tre mesi il lunedì mattina è diventato un'abitudine, allora i fogli in più ti serviranno davvero. Se invece il file è rimasto chiuso, un file più grande sarebbe rimasto chiuso il doppio.</t>
  </si>
  <si>
    <t>La seconda è la versione completa dello strumento, che quei quattro fogli li ha già, e che sto portando su una pagina web dove i dati restano salvati e si consultano anche dal telefono.</t>
  </si>
  <si>
    <t>Scrivimi</t>
  </si>
  <si>
    <t>Se vuoi essere avvisato quando la versione web è pronta, se ti sei bloccato su un passaggio, o se preferisci che i numeri della tua cassa li guardiamo insieme, il mio indirizzo è questo. Legge e risponde una persona sola, che sono io.</t>
  </si>
  <si>
    <t>calcinotto@gmail.com</t>
  </si>
  <si>
    <t>Edoardo Calcinotto · Piave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</si>
</sst>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quot;€&quot;"/>
    <numFmt numFmtId="165" formatCode="dd/mm"/>
    <numFmt numFmtId="166" formatCode="#,##0\ &quot;€&quot;"/>
    <numFmt numFmtId="167" formatCode="0&quot; righe&quot;"/>
    <numFmt numFmtId="168" formatCode="dd/mm/yyyy;;;"/>
  </numFmts>
  <fonts count="42" x14ac:knownFonts="1">
    <font>
      <sz val="11"/>
      <color theme="1"/>
      <name val="Aptos Narrow"/>
      <family val="2"/>
      <scheme val="minor"/>
    </font>
    <font>
      <b/>
      <sz val="11"/>
      <color rgb="FF212F3D"/>
      <name val="Calibri"/>
      <family val="2"/>
    </font>
    <font>
      <sz val="11"/>
      <color rgb="FF212F3D"/>
      <name val="Calibri"/>
      <family val="2"/>
    </font>
    <font>
      <i/>
      <sz val="11"/>
      <color rgb="FF212F3D"/>
      <name val="Calibri"/>
      <family val="2"/>
    </font>
    <font>
      <b/>
      <sz val="16"/>
      <color rgb="FFFFFFFF"/>
      <name val="Cambria"/>
      <family val="1"/>
    </font>
    <font>
      <i/>
      <sz val="10.5"/>
      <color rgb="FF212F3D"/>
      <name val="Calibri"/>
      <family val="2"/>
    </font>
    <font>
      <i/>
      <sz val="10.5"/>
      <color rgb="FF566573"/>
      <name val="Calibri"/>
      <family val="2"/>
    </font>
    <font>
      <b/>
      <sz val="11"/>
      <color rgb="FFFFFFFF"/>
      <name val="Calibri"/>
      <family val="2"/>
    </font>
    <font>
      <b/>
      <sz val="10.5"/>
      <color rgb="FFFFFFFF"/>
      <name val="Calibri"/>
      <family val="2"/>
    </font>
    <font>
      <sz val="11"/>
      <color rgb="FF1E8449"/>
      <name val="Calibri"/>
      <family val="2"/>
    </font>
    <font>
      <sz val="11"/>
      <color rgb="FFB03A2E"/>
      <name val="Calibri"/>
      <family val="2"/>
    </font>
    <font>
      <b/>
      <sz val="11.5"/>
      <color rgb="FF212F3D"/>
      <name val="Calibri"/>
      <family val="2"/>
    </font>
    <font>
      <b/>
      <sz val="11"/>
      <color rgb="FF566573"/>
      <name val="Calibri"/>
      <family val="2"/>
    </font>
    <font>
      <sz val="10"/>
      <color rgb="FF566573"/>
      <name val="Calibri"/>
      <family val="2"/>
    </font>
    <font>
      <sz val="11"/>
      <color rgb="FF566573"/>
      <name val="Calibri"/>
      <family val="2"/>
    </font>
    <font>
      <b/>
      <sz val="13"/>
      <color rgb="FF1B4F72"/>
      <name val="Cambria"/>
      <family val="1"/>
    </font>
    <font>
      <b/>
      <sz val="20"/>
      <color rgb="FF212F3D"/>
      <name val="Calibri"/>
      <family val="2"/>
    </font>
    <font>
      <sz val="10.5"/>
      <color rgb="FF566573"/>
      <name val="Calibri"/>
      <family val="2"/>
    </font>
    <font>
      <b/>
      <sz val="10.5"/>
      <color rgb="FF212F3D"/>
      <name val="Calibri"/>
      <family val="2"/>
    </font>
    <font>
      <b/>
      <sz val="12.5"/>
      <color rgb="FF1B4F72"/>
      <name val="Cambria"/>
      <family val="1"/>
    </font>
    <font>
      <b/>
      <sz val="11"/>
      <color rgb="FFB03A2E"/>
      <name val="Calibri"/>
      <family val="2"/>
    </font>
    <font>
      <b/>
      <sz val="10.5"/>
      <color rgb="FF566573"/>
      <name val="Calibri"/>
      <family val="2"/>
    </font>
    <font>
      <b/>
      <i/>
      <sz val="16"/>
      <color rgb="FFFFFFFF"/>
      <name val="Cambria"/>
      <family val="1"/>
    </font>
    <font>
      <b/>
      <sz val="11.5"/>
      <color rgb="FF1B4F72"/>
      <name val="Calibri"/>
      <family val="2"/>
    </font>
    <font>
      <b/>
      <sz val="12"/>
      <color rgb="FF212F3D"/>
      <name val="Calibri"/>
      <family val="2"/>
    </font>
    <font>
      <i/>
      <sz val="11"/>
      <color rgb="FF566573"/>
      <name val="Calibri"/>
      <family val="2"/>
    </font>
    <font>
      <b/>
      <sz val="16"/>
      <color rgb="FF212F3D"/>
      <name val="Calibri"/>
      <family val="2"/>
    </font>
    <font>
      <b/>
      <sz val="15"/>
      <color rgb="FF212F3D"/>
      <name val="Calibri"/>
      <family val="2"/>
    </font>
    <font>
      <i/>
      <sz val="10"/>
      <color rgb="FF566573"/>
      <name val="Calibri"/>
      <family val="2"/>
    </font>
    <font>
      <i/>
      <sz val="9"/>
      <color rgb="FF566573"/>
      <name val="Calibri"/>
      <family val="2"/>
    </font>
    <font>
      <sz val="11"/>
      <color rgb="FF212F3D"/>
      <name val="Calibri"/>
    </font>
    <font>
      <i/>
      <sz val="11"/>
      <color rgb="FF212F3D"/>
      <name val="Calibri"/>
    </font>
    <font>
      <b/>
      <sz val="10.5"/>
      <color rgb="FF1E8449"/>
      <name val="Calibri"/>
      <family val="2"/>
    </font>
    <font>
      <b/>
      <sz val="10.5"/>
      <color rgb="FF1B4F72"/>
      <name val="Calibri"/>
      <family val="2"/>
    </font>
    <font>
      <b/>
      <sz val="11"/>
      <color rgb="FFFF0000"/>
      <name val="Calibri"/>
      <family val="2"/>
    </font>
    <font>
      <sz val="11.5"/>
      <color rgb="FF212F3D"/>
      <name val="Calibri"/>
      <family val="2"/>
    </font>
    <font>
      <b/>
      <sz val="22"/>
      <color rgb="FF1B4F72"/>
      <name val="Cambria"/>
      <family val="1"/>
    </font>
    <font>
      <b/>
      <sz val="13"/>
      <color rgb="FFFFFFFF"/>
      <name val="Cambria"/>
      <family val="1"/>
    </font>
    <font>
      <b/>
      <sz val="12"/>
      <color rgb="FF1F6FB2"/>
      <name val="Calibri"/>
      <family val="2"/>
    </font>
    <font>
      <u/>
      <sz val="11"/>
      <color theme="10"/>
      <name val="Aptos Narrow"/>
      <family val="2"/>
      <scheme val="minor"/>
    </font>
    <font>
      <b/>
      <sz val="28"/>
      <color rgb="FF1B4F72"/>
      <name val="Cambria"/>
      <family val="1"/>
    </font>
    <font>
      <i/>
      <sz val="11"/>
      <color rgb="FF1F6FB2"/>
      <name val="Calibri"/>
      <family val="2"/>
    </font>
  </fonts>
  <fills count="12">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FFCA"/>
        <bgColor indexed="64"/>
      </patternFill>
    </fill>
    <fill>
      <patternFill patternType="solid">
        <fgColor rgb="FF1B4F72"/>
        <bgColor indexed="64"/>
      </patternFill>
    </fill>
    <fill>
      <patternFill patternType="solid">
        <fgColor rgb="FF1F6FB2"/>
        <bgColor indexed="64"/>
      </patternFill>
    </fill>
    <fill>
      <patternFill patternType="solid">
        <fgColor rgb="FFFFFFFF"/>
        <bgColor indexed="64"/>
      </patternFill>
    </fill>
    <fill>
      <patternFill patternType="solid">
        <fgColor rgb="FFEAF2F8"/>
        <bgColor indexed="64"/>
      </patternFill>
    </fill>
    <fill>
      <patternFill patternType="solid">
        <fgColor rgb="FFFCF3CF"/>
        <bgColor indexed="64"/>
      </patternFill>
    </fill>
    <fill>
      <patternFill patternType="solid">
        <fgColor rgb="FFF2F4F5"/>
        <bgColor indexed="64"/>
      </patternFill>
    </fill>
    <fill>
      <patternFill patternType="solid">
        <fgColor rgb="FFE8F0F8"/>
        <bgColor indexed="64"/>
      </patternFill>
    </fill>
  </fills>
  <borders count="8">
    <border>
      <left/>
      <right/>
      <top/>
      <bottom/>
      <diagonal/>
    </border>
    <border>
      <left/>
      <right/>
      <top style="thin">
        <color rgb="FF1F6FB2"/>
      </top>
      <bottom style="thin">
        <color rgb="FF1F6FB2"/>
      </bottom>
      <diagonal/>
    </border>
    <border>
      <left style="thick">
        <color rgb="FF1F6FB2"/>
      </left>
      <right/>
      <top/>
      <bottom/>
      <diagonal/>
    </border>
    <border>
      <left/>
      <right/>
      <top style="thin">
        <color rgb="FFD5DBDB"/>
      </top>
      <bottom/>
      <diagonal/>
    </border>
    <border>
      <left/>
      <right/>
      <top style="thin">
        <color rgb="FFD5DBDB"/>
      </top>
      <bottom style="thin">
        <color rgb="FFD5DBDB"/>
      </bottom>
      <diagonal/>
    </border>
    <border>
      <left/>
      <right/>
      <top/>
      <bottom style="thin">
        <color rgb="FFD5DBDB"/>
      </bottom>
      <diagonal/>
    </border>
    <border>
      <left style="thin">
        <color rgb="FFD5DBDB"/>
      </left>
      <right style="thin">
        <color rgb="FFD5DBDB"/>
      </right>
      <top style="thin">
        <color rgb="FFD5DBDB"/>
      </top>
      <bottom style="thin">
        <color rgb="FFD5DBDB"/>
      </bottom>
      <diagonal/>
    </border>
    <border>
      <left/>
      <right/>
      <top style="medium">
        <color rgb="FF1F6FB2"/>
      </top>
      <bottom style="medium">
        <color rgb="FF1F6FB2"/>
      </bottom>
      <diagonal/>
    </border>
  </borders>
  <cellStyleXfs count="2">
    <xf numFmtId="0" fontId="0" fillId="0" borderId="0"/>
    <xf numFmtId="0" fontId="39" fillId="0" borderId="0" applyNumberFormat="0" applyFill="0" applyBorder="0" applyAlignment="0" applyProtection="0"/>
  </cellStyleXfs>
  <cellXfs count="103">
    <xf numFmtId="0" fontId="0" fillId="0" borderId="0" xfId="0"/>
    <xf numFmtId="14" fontId="0" fillId="0" borderId="0" xfId="0" applyNumberFormat="1"/>
    <xf numFmtId="0" fontId="0" fillId="2" borderId="0" xfId="0" applyFill="1"/>
    <xf numFmtId="166" fontId="0" fillId="0" borderId="0" xfId="0" applyNumberFormat="1"/>
    <xf numFmtId="0" fontId="1" fillId="0" borderId="0" xfId="0" applyFont="1"/>
    <xf numFmtId="0" fontId="2" fillId="0" borderId="0" xfId="0" applyFont="1"/>
    <xf numFmtId="166" fontId="2" fillId="0" borderId="0" xfId="0" applyNumberFormat="1" applyFont="1"/>
    <xf numFmtId="14" fontId="2" fillId="0" borderId="0" xfId="0" applyNumberFormat="1" applyFont="1"/>
    <xf numFmtId="164" fontId="2" fillId="0" borderId="0" xfId="0" applyNumberFormat="1" applyFont="1"/>
    <xf numFmtId="0" fontId="2" fillId="3" borderId="0" xfId="0" applyFont="1" applyFill="1"/>
    <xf numFmtId="0" fontId="1" fillId="0" borderId="0" xfId="0" applyFont="1" applyAlignment="1">
      <alignment vertical="center" wrapText="1"/>
    </xf>
    <xf numFmtId="0" fontId="4" fillId="5" borderId="0" xfId="0" applyFont="1" applyFill="1" applyAlignment="1">
      <alignment vertical="center"/>
    </xf>
    <xf numFmtId="0" fontId="4" fillId="5" borderId="0" xfId="0" applyFont="1" applyFill="1" applyAlignment="1">
      <alignment horizontal="left" vertical="center" indent="1"/>
    </xf>
    <xf numFmtId="0" fontId="5" fillId="0" borderId="0" xfId="0" applyFont="1"/>
    <xf numFmtId="0" fontId="6" fillId="0" borderId="0" xfId="0" applyFont="1"/>
    <xf numFmtId="0" fontId="7" fillId="6" borderId="0" xfId="0" applyFont="1" applyFill="1"/>
    <xf numFmtId="165" fontId="7" fillId="6" borderId="0" xfId="0" applyNumberFormat="1" applyFont="1" applyFill="1"/>
    <xf numFmtId="165" fontId="8" fillId="6" borderId="0" xfId="0" applyNumberFormat="1" applyFont="1" applyFill="1" applyAlignment="1">
      <alignment horizontal="right"/>
    </xf>
    <xf numFmtId="0" fontId="8" fillId="6" borderId="0" xfId="0" applyFont="1" applyFill="1" applyAlignment="1">
      <alignment horizontal="left"/>
    </xf>
    <xf numFmtId="0" fontId="1" fillId="7" borderId="0" xfId="0" applyFont="1" applyFill="1"/>
    <xf numFmtId="166" fontId="9" fillId="7" borderId="0" xfId="0" applyNumberFormat="1" applyFont="1" applyFill="1"/>
    <xf numFmtId="166" fontId="10" fillId="7" borderId="0" xfId="0" applyNumberFormat="1" applyFont="1" applyFill="1"/>
    <xf numFmtId="0" fontId="2" fillId="7" borderId="0" xfId="0" applyFont="1" applyFill="1"/>
    <xf numFmtId="166" fontId="1" fillId="7" borderId="0" xfId="0" applyNumberFormat="1" applyFont="1" applyFill="1"/>
    <xf numFmtId="0" fontId="1" fillId="8" borderId="0" xfId="0" applyFont="1" applyFill="1"/>
    <xf numFmtId="166" fontId="1" fillId="8" borderId="0" xfId="0" applyNumberFormat="1" applyFont="1" applyFill="1"/>
    <xf numFmtId="0" fontId="11" fillId="8" borderId="1" xfId="0" applyFont="1" applyFill="1" applyBorder="1"/>
    <xf numFmtId="166" fontId="11" fillId="8" borderId="1" xfId="0" applyNumberFormat="1" applyFont="1" applyFill="1" applyBorder="1"/>
    <xf numFmtId="0" fontId="12" fillId="0" borderId="0" xfId="0" applyFont="1"/>
    <xf numFmtId="0" fontId="13" fillId="0" borderId="0" xfId="0" applyFont="1" applyAlignment="1">
      <alignment horizontal="right"/>
    </xf>
    <xf numFmtId="0" fontId="15" fillId="0" borderId="2" xfId="0" applyFont="1" applyBorder="1" applyAlignment="1">
      <alignment horizontal="left" indent="1"/>
    </xf>
    <xf numFmtId="166" fontId="16" fillId="0" borderId="0" xfId="0" applyNumberFormat="1" applyFont="1" applyBorder="1" applyAlignment="1">
      <alignment horizontal="left" indent="1"/>
    </xf>
    <xf numFmtId="0" fontId="17" fillId="0" borderId="2" xfId="0" applyFont="1" applyBorder="1" applyAlignment="1">
      <alignment horizontal="left" indent="1"/>
    </xf>
    <xf numFmtId="14" fontId="17" fillId="0" borderId="0" xfId="0" applyNumberFormat="1" applyFont="1" applyBorder="1" applyAlignment="1">
      <alignment horizontal="left" indent="1"/>
    </xf>
    <xf numFmtId="0" fontId="1" fillId="9" borderId="3" xfId="0" applyFont="1" applyFill="1" applyBorder="1"/>
    <xf numFmtId="166" fontId="2" fillId="9" borderId="3" xfId="0" applyNumberFormat="1" applyFont="1" applyFill="1" applyBorder="1"/>
    <xf numFmtId="0" fontId="18" fillId="9" borderId="4" xfId="0" applyFont="1" applyFill="1" applyBorder="1"/>
    <xf numFmtId="0" fontId="6" fillId="9" borderId="4" xfId="0" applyFont="1" applyFill="1" applyBorder="1"/>
    <xf numFmtId="0" fontId="18" fillId="9" borderId="3" xfId="0" applyFont="1" applyFill="1" applyBorder="1"/>
    <xf numFmtId="0" fontId="6" fillId="9" borderId="3" xfId="0" applyFont="1" applyFill="1" applyBorder="1"/>
    <xf numFmtId="167" fontId="1" fillId="9" borderId="4" xfId="0" applyNumberFormat="1" applyFont="1" applyFill="1" applyBorder="1" applyAlignment="1">
      <alignment horizontal="right"/>
    </xf>
    <xf numFmtId="0" fontId="2" fillId="9" borderId="4" xfId="0" applyFont="1" applyFill="1" applyBorder="1"/>
    <xf numFmtId="0" fontId="19" fillId="0" borderId="0" xfId="0" applyFont="1"/>
    <xf numFmtId="0" fontId="18" fillId="9" borderId="0" xfId="0" applyFont="1" applyFill="1"/>
    <xf numFmtId="0" fontId="20" fillId="4" borderId="0" xfId="0" applyFont="1" applyFill="1"/>
    <xf numFmtId="0" fontId="18" fillId="0" borderId="0" xfId="0" applyFont="1"/>
    <xf numFmtId="0" fontId="2" fillId="10" borderId="0" xfId="0" applyFont="1" applyFill="1"/>
    <xf numFmtId="0" fontId="21" fillId="10" borderId="0" xfId="0" applyFont="1" applyFill="1"/>
    <xf numFmtId="0" fontId="14" fillId="10" borderId="0" xfId="0" applyFont="1" applyFill="1"/>
    <xf numFmtId="0" fontId="21" fillId="10" borderId="2" xfId="0" applyFont="1" applyFill="1" applyBorder="1"/>
    <xf numFmtId="0" fontId="14" fillId="10" borderId="2" xfId="0" applyFont="1" applyFill="1" applyBorder="1"/>
    <xf numFmtId="0" fontId="22" fillId="5" borderId="0" xfId="0" applyFont="1" applyFill="1" applyAlignment="1">
      <alignment vertical="center"/>
    </xf>
    <xf numFmtId="0" fontId="2" fillId="0" borderId="0" xfId="0" applyFont="1" applyBorder="1"/>
    <xf numFmtId="0" fontId="2" fillId="0" borderId="5" xfId="0" applyFont="1" applyBorder="1"/>
    <xf numFmtId="0" fontId="23" fillId="0" borderId="0" xfId="0" applyFont="1"/>
    <xf numFmtId="166" fontId="24" fillId="9" borderId="6" xfId="0" applyNumberFormat="1" applyFont="1" applyFill="1" applyBorder="1"/>
    <xf numFmtId="0" fontId="25" fillId="0" borderId="0" xfId="0" applyFont="1"/>
    <xf numFmtId="166" fontId="9" fillId="0" borderId="0" xfId="0" applyNumberFormat="1" applyFont="1"/>
    <xf numFmtId="166" fontId="9" fillId="3" borderId="0" xfId="0" applyNumberFormat="1" applyFont="1" applyFill="1"/>
    <xf numFmtId="166" fontId="10" fillId="0" borderId="0" xfId="0" applyNumberFormat="1" applyFont="1"/>
    <xf numFmtId="166" fontId="10" fillId="3" borderId="0" xfId="0" applyNumberFormat="1" applyFont="1" applyFill="1"/>
    <xf numFmtId="0" fontId="25" fillId="0" borderId="0" xfId="0" applyFont="1" applyAlignment="1">
      <alignment vertical="center" wrapText="1"/>
    </xf>
    <xf numFmtId="0" fontId="18" fillId="0" borderId="0" xfId="0" applyFont="1" applyBorder="1" applyAlignment="1">
      <alignment vertical="center" wrapText="1"/>
    </xf>
    <xf numFmtId="0" fontId="26" fillId="0" borderId="0" xfId="0" applyFont="1" applyBorder="1" applyAlignment="1">
      <alignment horizontal="center"/>
    </xf>
    <xf numFmtId="0" fontId="25" fillId="0" borderId="0" xfId="0" applyFont="1" applyBorder="1" applyAlignment="1">
      <alignment vertical="center" wrapText="1"/>
    </xf>
    <xf numFmtId="0" fontId="18" fillId="0" borderId="4" xfId="0" applyFont="1" applyBorder="1" applyAlignment="1">
      <alignment vertical="center" wrapText="1"/>
    </xf>
    <xf numFmtId="0" fontId="26" fillId="0" borderId="4" xfId="0" applyFont="1" applyBorder="1" applyAlignment="1">
      <alignment horizontal="center"/>
    </xf>
    <xf numFmtId="0" fontId="25" fillId="0" borderId="4" xfId="0" applyFont="1" applyBorder="1" applyAlignment="1">
      <alignment vertical="center" wrapText="1"/>
    </xf>
    <xf numFmtId="0" fontId="18" fillId="0" borderId="3" xfId="0" applyFont="1" applyBorder="1" applyAlignment="1">
      <alignment vertical="center" wrapText="1"/>
    </xf>
    <xf numFmtId="0" fontId="26" fillId="0" borderId="3" xfId="0" applyFont="1" applyBorder="1" applyAlignment="1">
      <alignment horizontal="center"/>
    </xf>
    <xf numFmtId="0" fontId="25" fillId="0" borderId="3" xfId="0" applyFont="1" applyBorder="1" applyAlignment="1">
      <alignment vertical="center" wrapText="1"/>
    </xf>
    <xf numFmtId="0" fontId="19" fillId="10" borderId="0" xfId="0" applyFont="1" applyFill="1"/>
    <xf numFmtId="0" fontId="27" fillId="0" borderId="0" xfId="0" applyFont="1" applyAlignment="1">
      <alignment horizontal="center"/>
    </xf>
    <xf numFmtId="0" fontId="28" fillId="0" borderId="0" xfId="0" applyFont="1" applyAlignment="1">
      <alignment horizontal="left"/>
    </xf>
    <xf numFmtId="0" fontId="13" fillId="0" borderId="0" xfId="0" applyFont="1"/>
    <xf numFmtId="0" fontId="29" fillId="0" borderId="0" xfId="0" applyFont="1"/>
    <xf numFmtId="14" fontId="14" fillId="0" borderId="0" xfId="0" applyNumberFormat="1" applyFont="1"/>
    <xf numFmtId="0" fontId="30" fillId="0" borderId="0" xfId="0" pivotButton="1" applyFont="1"/>
    <xf numFmtId="0" fontId="30" fillId="0" borderId="0" xfId="0" applyFont="1"/>
    <xf numFmtId="0" fontId="31" fillId="0" borderId="0" xfId="0" pivotButton="1" applyFont="1"/>
    <xf numFmtId="166" fontId="30" fillId="0" borderId="0" xfId="0" applyNumberFormat="1" applyFont="1"/>
    <xf numFmtId="0" fontId="18" fillId="10" borderId="0" xfId="0" applyFont="1" applyFill="1"/>
    <xf numFmtId="1" fontId="0" fillId="2" borderId="0" xfId="0" applyNumberFormat="1" applyFill="1"/>
    <xf numFmtId="1" fontId="14" fillId="2" borderId="0" xfId="0" applyNumberFormat="1" applyFont="1" applyFill="1"/>
    <xf numFmtId="168" fontId="0" fillId="0" borderId="0" xfId="0" applyNumberFormat="1"/>
    <xf numFmtId="168" fontId="2" fillId="0" borderId="0" xfId="0" applyNumberFormat="1" applyFont="1"/>
    <xf numFmtId="0" fontId="32" fillId="9" borderId="0" xfId="0" applyFont="1" applyFill="1"/>
    <xf numFmtId="0" fontId="33" fillId="10" borderId="0" xfId="0" applyFont="1" applyFill="1"/>
    <xf numFmtId="0" fontId="33" fillId="10" borderId="0" xfId="0" applyFont="1" applyFill="1" applyAlignment="1">
      <alignment horizontal="left" indent="1"/>
    </xf>
    <xf numFmtId="0" fontId="34" fillId="4" borderId="0" xfId="0" applyFont="1" applyFill="1"/>
    <xf numFmtId="0" fontId="35" fillId="0" borderId="0" xfId="0" applyFont="1"/>
    <xf numFmtId="0" fontId="36" fillId="0" borderId="0" xfId="0" applyFont="1"/>
    <xf numFmtId="0" fontId="35" fillId="0" borderId="0" xfId="0" applyFont="1" applyAlignment="1">
      <alignment vertical="top" wrapText="1"/>
    </xf>
    <xf numFmtId="0" fontId="37" fillId="5" borderId="0" xfId="0" applyFont="1" applyFill="1" applyAlignment="1">
      <alignment horizontal="left" indent="1"/>
    </xf>
    <xf numFmtId="0" fontId="35" fillId="0" borderId="0" xfId="0" applyFont="1" applyAlignment="1">
      <alignment horizontal="left" vertical="top" wrapText="1" indent="1"/>
    </xf>
    <xf numFmtId="0" fontId="38" fillId="0" borderId="0" xfId="0" applyFont="1"/>
    <xf numFmtId="0" fontId="14" fillId="10" borderId="0" xfId="0" applyFont="1" applyFill="1" applyBorder="1"/>
    <xf numFmtId="0" fontId="0" fillId="2" borderId="2" xfId="0" applyFill="1" applyBorder="1"/>
    <xf numFmtId="0" fontId="40" fillId="11" borderId="7" xfId="1" applyFont="1" applyFill="1" applyBorder="1" applyAlignment="1">
      <alignment horizontal="left" vertical="center" indent="1"/>
    </xf>
    <xf numFmtId="0" fontId="41" fillId="0" borderId="0" xfId="0" applyFont="1" applyAlignment="1">
      <alignment horizontal="left" indent="1"/>
    </xf>
    <xf numFmtId="0" fontId="6" fillId="0" borderId="0" xfId="0" applyFont="1" applyAlignment="1">
      <alignment horizontal="left" vertical="top" wrapText="1"/>
    </xf>
    <xf numFmtId="0" fontId="3" fillId="0" borderId="0" xfId="0" applyFont="1" applyAlignment="1">
      <alignment horizontal="left" vertical="top" wrapText="1"/>
    </xf>
    <xf numFmtId="0" fontId="25" fillId="0" borderId="0" xfId="0" applyFont="1" applyAlignment="1">
      <alignment horizontal="left" vertical="top" wrapText="1"/>
    </xf>
  </cellXfs>
  <cellStyles count="2">
    <cellStyle name="Collegamento ipertestuale" xfId="1" builtinId="8"/>
    <cellStyle name="Normale" xfId="0" builtinId="0"/>
  </cellStyles>
  <dxfs count="193">
    <dxf>
      <font>
        <i/>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006400"/>
      </font>
      <fill>
        <patternFill>
          <bgColor rgb="FFE2EFDA"/>
        </patternFill>
      </fill>
    </dxf>
    <dxf>
      <font>
        <color rgb="FFFF0000"/>
      </font>
      <fill>
        <patternFill>
          <bgColor rgb="FFFFFFCC"/>
        </patternFill>
      </fill>
    </dxf>
    <dxf>
      <font>
        <b/>
        <i val="0"/>
        <color rgb="FFB03A2E"/>
      </font>
      <fill>
        <patternFill>
          <bgColor rgb="FFFFD0D0"/>
        </patternFill>
      </fill>
    </dxf>
    <dxf>
      <font>
        <b/>
        <i val="0"/>
        <color rgb="FFB03A2E"/>
      </font>
      <fill>
        <patternFill>
          <bgColor rgb="FFFFD0D0"/>
        </patternFill>
      </fill>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i/>
      </font>
    </dxf>
    <dxf>
      <numFmt numFmtId="1" formatCode="0"/>
      <fill>
        <patternFill patternType="solid">
          <fgColor indexed="64"/>
          <bgColor rgb="FFF2F2F2"/>
        </patternFill>
      </fill>
    </dxf>
    <dxf>
      <numFmt numFmtId="1" formatCode="0"/>
      <fill>
        <patternFill patternType="solid">
          <fgColor indexed="64"/>
          <bgColor rgb="FFF2F2F2"/>
        </patternFill>
      </fill>
    </dxf>
    <dxf>
      <numFmt numFmtId="1" formatCode="0"/>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numFmt numFmtId="168" formatCode="dd/mm/yyyy;;;"/>
    </dxf>
    <dxf>
      <numFmt numFmtId="168" formatCode="dd/mm/yyyy;;;"/>
    </dxf>
    <dxf>
      <numFmt numFmtId="166" formatCode="#,##0\ &quot;€&quot;"/>
    </dxf>
    <dxf>
      <numFmt numFmtId="19" formatCode="dd/mm/yyyy"/>
    </dxf>
    <dxf>
      <font>
        <b/>
        <i val="0"/>
        <strike val="0"/>
        <outline val="0"/>
        <shadow val="0"/>
        <u val="none"/>
        <vertAlign val="baseline"/>
        <sz val="10.5"/>
        <color rgb="FF212F3D"/>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Saldo a fine settimana</c:v>
          </c:tx>
          <c:spPr>
            <a:ln w="31750" cap="rnd">
              <a:solidFill>
                <a:srgbClr val="4472C4"/>
              </a:solidFill>
              <a:round/>
            </a:ln>
            <a:effectLst/>
          </c:spPr>
          <c:marker>
            <c:symbol val="circle"/>
            <c:size val="6"/>
            <c:spPr>
              <a:solidFill>
                <a:srgbClr val="4472C4"/>
              </a:solidFill>
              <a:ln w="31750">
                <a:solidFill>
                  <a:srgbClr val="4472C4"/>
                </a:solidFill>
                <a:prstDash val="solid"/>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mn-lt"/>
                    <a:ea typeface="+mn-ea"/>
                    <a:cs typeface="+mn-cs"/>
                  </a:defRPr>
                </a:pPr>
                <a:endParaRPr lang="it-I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'13 SETTIMANE'!$B$4:$N$4</c:f>
              <c:numCache>
                <c:formatCode>dd/mm</c:formatCode>
                <c:ptCount val="13"/>
                <c:pt idx="0">
                  <c:v>46230</c:v>
                </c:pt>
                <c:pt idx="1">
                  <c:v>46237</c:v>
                </c:pt>
                <c:pt idx="2">
                  <c:v>46244</c:v>
                </c:pt>
                <c:pt idx="3">
                  <c:v>46251</c:v>
                </c:pt>
                <c:pt idx="4">
                  <c:v>46258</c:v>
                </c:pt>
                <c:pt idx="5">
                  <c:v>46265</c:v>
                </c:pt>
                <c:pt idx="6">
                  <c:v>46272</c:v>
                </c:pt>
                <c:pt idx="7">
                  <c:v>46279</c:v>
                </c:pt>
                <c:pt idx="8">
                  <c:v>46286</c:v>
                </c:pt>
                <c:pt idx="9">
                  <c:v>46293</c:v>
                </c:pt>
                <c:pt idx="10">
                  <c:v>46300</c:v>
                </c:pt>
                <c:pt idx="11">
                  <c:v>46307</c:v>
                </c:pt>
                <c:pt idx="12">
                  <c:v>46314</c:v>
                </c:pt>
              </c:numCache>
            </c:numRef>
          </c:cat>
          <c:val>
            <c:numRef>
              <c:f>'13 SETTIMANE'!$B$9:$N$9</c:f>
              <c:numCache>
                <c:formatCode>#,##0\ "€"</c:formatCode>
                <c:ptCount val="13"/>
                <c:pt idx="0">
                  <c:v>45000</c:v>
                </c:pt>
                <c:pt idx="1">
                  <c:v>24500</c:v>
                </c:pt>
                <c:pt idx="2">
                  <c:v>27400</c:v>
                </c:pt>
                <c:pt idx="3">
                  <c:v>32000</c:v>
                </c:pt>
                <c:pt idx="4">
                  <c:v>45300</c:v>
                </c:pt>
                <c:pt idx="5">
                  <c:v>-2700</c:v>
                </c:pt>
                <c:pt idx="6">
                  <c:v>9600</c:v>
                </c:pt>
                <c:pt idx="7">
                  <c:v>57250</c:v>
                </c:pt>
                <c:pt idx="8">
                  <c:v>102200</c:v>
                </c:pt>
                <c:pt idx="9">
                  <c:v>82100</c:v>
                </c:pt>
                <c:pt idx="10">
                  <c:v>86100</c:v>
                </c:pt>
                <c:pt idx="11">
                  <c:v>87500</c:v>
                </c:pt>
                <c:pt idx="12">
                  <c:v>82600</c:v>
                </c:pt>
              </c:numCache>
            </c:numRef>
          </c:val>
          <c:smooth val="0"/>
          <c:extLst>
            <c:ext xmlns:c16="http://schemas.microsoft.com/office/drawing/2014/chart" uri="{C3380CC4-5D6E-409C-BE32-E72D297353CC}">
              <c16:uniqueId val="{00000000-F96F-4402-B29A-1A70BEFD6897}"/>
            </c:ext>
          </c:extLst>
        </c:ser>
        <c:ser>
          <c:idx val="1"/>
          <c:order val="1"/>
          <c:tx>
            <c:v>Soglia di sicurezza del conto</c:v>
          </c:tx>
          <c:spPr>
            <a:ln w="19050" cap="rnd">
              <a:solidFill>
                <a:srgbClr val="F4B183"/>
              </a:solidFill>
              <a:prstDash val="dash"/>
              <a:round/>
            </a:ln>
            <a:effectLst/>
          </c:spPr>
          <c:marker>
            <c:symbol val="none"/>
          </c:marker>
          <c:cat>
            <c:numRef>
              <c:f>'13 SETTIMANE'!$B$4:$N$4</c:f>
              <c:numCache>
                <c:formatCode>dd/mm</c:formatCode>
                <c:ptCount val="13"/>
                <c:pt idx="0">
                  <c:v>46230</c:v>
                </c:pt>
                <c:pt idx="1">
                  <c:v>46237</c:v>
                </c:pt>
                <c:pt idx="2">
                  <c:v>46244</c:v>
                </c:pt>
                <c:pt idx="3">
                  <c:v>46251</c:v>
                </c:pt>
                <c:pt idx="4">
                  <c:v>46258</c:v>
                </c:pt>
                <c:pt idx="5">
                  <c:v>46265</c:v>
                </c:pt>
                <c:pt idx="6">
                  <c:v>46272</c:v>
                </c:pt>
                <c:pt idx="7">
                  <c:v>46279</c:v>
                </c:pt>
                <c:pt idx="8">
                  <c:v>46286</c:v>
                </c:pt>
                <c:pt idx="9">
                  <c:v>46293</c:v>
                </c:pt>
                <c:pt idx="10">
                  <c:v>46300</c:v>
                </c:pt>
                <c:pt idx="11">
                  <c:v>46307</c:v>
                </c:pt>
                <c:pt idx="12">
                  <c:v>46314</c:v>
                </c:pt>
              </c:numCache>
            </c:numRef>
          </c:cat>
          <c:val>
            <c:numRef>
              <c:f>'13 SETTIMANE'!$B$17:$N$17</c:f>
              <c:numCache>
                <c:formatCode>General</c:formatCode>
                <c:ptCount val="13"/>
                <c:pt idx="0">
                  <c:v>20000</c:v>
                </c:pt>
                <c:pt idx="1">
                  <c:v>20000</c:v>
                </c:pt>
                <c:pt idx="2">
                  <c:v>20000</c:v>
                </c:pt>
                <c:pt idx="3">
                  <c:v>20000</c:v>
                </c:pt>
                <c:pt idx="4">
                  <c:v>20000</c:v>
                </c:pt>
                <c:pt idx="5">
                  <c:v>20000</c:v>
                </c:pt>
                <c:pt idx="6">
                  <c:v>20000</c:v>
                </c:pt>
                <c:pt idx="7">
                  <c:v>20000</c:v>
                </c:pt>
                <c:pt idx="8">
                  <c:v>20000</c:v>
                </c:pt>
                <c:pt idx="9">
                  <c:v>20000</c:v>
                </c:pt>
                <c:pt idx="10">
                  <c:v>20000</c:v>
                </c:pt>
                <c:pt idx="11">
                  <c:v>20000</c:v>
                </c:pt>
                <c:pt idx="12">
                  <c:v>20000</c:v>
                </c:pt>
              </c:numCache>
            </c:numRef>
          </c:val>
          <c:smooth val="0"/>
          <c:extLst>
            <c:ext xmlns:c16="http://schemas.microsoft.com/office/drawing/2014/chart" uri="{C3380CC4-5D6E-409C-BE32-E72D297353CC}">
              <c16:uniqueId val="{00000001-F96F-4402-B29A-1A70BEFD6897}"/>
            </c:ext>
          </c:extLst>
        </c:ser>
        <c:dLbls>
          <c:showLegendKey val="0"/>
          <c:showVal val="0"/>
          <c:showCatName val="0"/>
          <c:showSerName val="0"/>
          <c:showPercent val="0"/>
          <c:showBubbleSize val="0"/>
        </c:dLbls>
        <c:marker val="1"/>
        <c:smooth val="0"/>
        <c:axId val="649817983"/>
        <c:axId val="649818463"/>
      </c:lineChart>
      <c:catAx>
        <c:axId val="649817983"/>
        <c:scaling>
          <c:orientation val="minMax"/>
        </c:scaling>
        <c:delete val="0"/>
        <c:axPos val="b"/>
        <c:numFmt formatCode="dd/mm" sourceLinked="1"/>
        <c:majorTickMark val="none"/>
        <c:minorTickMark val="none"/>
        <c:tickLblPos val="low"/>
        <c:spPr>
          <a:noFill/>
          <a:ln w="12700" cap="flat" cmpd="sng" algn="ctr">
            <a:solidFill>
              <a:srgbClr val="808080"/>
            </a:solidFill>
            <a:round/>
          </a:ln>
          <a:effectLst/>
        </c:spPr>
        <c:txPr>
          <a:bodyPr rot="0" spcFirstLastPara="1" vertOverflow="ellipsis" wrap="square" anchor="ctr" anchorCtr="1"/>
          <a:lstStyle/>
          <a:p>
            <a:pPr>
              <a:defRPr sz="900" b="0" i="0" u="none" strike="noStrike" kern="1200" baseline="0">
                <a:solidFill>
                  <a:srgbClr val="595959"/>
                </a:solidFill>
                <a:latin typeface="+mn-lt"/>
                <a:ea typeface="+mn-ea"/>
                <a:cs typeface="+mn-cs"/>
              </a:defRPr>
            </a:pPr>
            <a:endParaRPr lang="it-IT"/>
          </a:p>
        </c:txPr>
        <c:crossAx val="649818463"/>
        <c:crosses val="autoZero"/>
        <c:auto val="0"/>
        <c:lblAlgn val="ctr"/>
        <c:lblOffset val="100"/>
        <c:noMultiLvlLbl val="1"/>
      </c:catAx>
      <c:valAx>
        <c:axId val="649818463"/>
        <c:scaling>
          <c:orientation val="minMax"/>
        </c:scaling>
        <c:delete val="0"/>
        <c:axPos val="l"/>
        <c:majorGridlines>
          <c:spPr>
            <a:ln w="9525" cap="flat" cmpd="sng" algn="ctr">
              <a:solidFill>
                <a:srgbClr val="E9E9E9"/>
              </a:solidFill>
              <a:round/>
            </a:ln>
            <a:effectLst/>
          </c:spPr>
        </c:majorGridlines>
        <c:numFmt formatCode="#,##0\ &quot;€&quot;" sourceLinked="1"/>
        <c:majorTickMark val="none"/>
        <c:minorTickMark val="none"/>
        <c:tickLblPos val="none"/>
        <c:spPr>
          <a:noFill/>
          <a:ln>
            <a:noFill/>
          </a:ln>
          <a:effectLst/>
          <a:extLst>
            <a:ext uri="{91240B29-F687-4F45-9708-019B960494DF}">
              <a14:hiddenLine xmlns:a14="http://schemas.microsoft.com/office/drawing/2010/main">
                <a:noFill/>
              </a14:hiddenLine>
            </a:ext>
          </a:ex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6498179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it-IT"/>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rgbClr val="FFFFFF"/>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it-I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'DSO E DPO'!$B$5</c:f>
          <c:strCache>
            <c:ptCount val="1"/>
            <c:pt idx="0">
              <c:v>59</c:v>
            </c:pt>
          </c:strCache>
        </c:strRef>
      </c:tx>
      <c:layout>
        <c:manualLayout>
          <c:xMode val="edge"/>
          <c:yMode val="edge"/>
          <c:x val="0.4"/>
          <c:y val="0.31698113207547168"/>
        </c:manualLayout>
      </c:layout>
      <c:overlay val="0"/>
      <c:spPr>
        <a:noFill/>
        <a:ln>
          <a:noFill/>
        </a:ln>
        <a:effectLst/>
      </c:spPr>
      <c:txPr>
        <a:bodyPr rot="0" spcFirstLastPara="1" vertOverflow="ellipsis" vert="horz" wrap="square" anchor="ctr" anchorCtr="1"/>
        <a:lstStyle/>
        <a:p>
          <a:pPr>
            <a:defRPr sz="4000" b="0" i="0" u="none" strike="noStrike" kern="1200" spc="0" baseline="0">
              <a:solidFill>
                <a:srgbClr val="808080"/>
              </a:solidFill>
              <a:latin typeface="+mn-lt"/>
              <a:ea typeface="+mn-ea"/>
              <a:cs typeface="+mn-cs"/>
            </a:defRPr>
          </a:pPr>
          <a:endParaRPr lang="it-IT"/>
        </a:p>
      </c:txPr>
    </c:title>
    <c:autoTitleDeleted val="0"/>
    <c:plotArea>
      <c:layout>
        <c:manualLayout>
          <c:layoutTarget val="inner"/>
          <c:xMode val="edge"/>
          <c:yMode val="edge"/>
          <c:x val="0.14749999999999999"/>
          <c:y val="6.0377358490566038E-2"/>
          <c:w val="0.62250000000000005"/>
          <c:h val="0.93962264150943398"/>
        </c:manualLayout>
      </c:layout>
      <c:doughnutChart>
        <c:varyColors val="1"/>
        <c:ser>
          <c:idx val="0"/>
          <c:order val="0"/>
          <c:dPt>
            <c:idx val="0"/>
            <c:bubble3D val="0"/>
            <c:spPr>
              <a:solidFill>
                <a:srgbClr val="A8D08D"/>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1-3F48-486B-8263-120BC90726C9}"/>
              </c:ext>
            </c:extLst>
          </c:dPt>
          <c:dPt>
            <c:idx val="1"/>
            <c:bubble3D val="0"/>
            <c:spPr>
              <a:solidFill>
                <a:srgbClr val="FFD966"/>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2-3F48-486B-8263-120BC90726C9}"/>
              </c:ext>
            </c:extLst>
          </c:dPt>
          <c:dPt>
            <c:idx val="2"/>
            <c:bubble3D val="0"/>
            <c:spPr>
              <a:solidFill>
                <a:srgbClr val="F4B183"/>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3-3F48-486B-8263-120BC90726C9}"/>
              </c:ext>
            </c:extLst>
          </c:dPt>
          <c:dPt>
            <c:idx val="3"/>
            <c:bubble3D val="0"/>
            <c:spPr>
              <a:solidFill>
                <a:srgbClr val="E9E9E9"/>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4-3F48-486B-8263-120BC90726C9}"/>
              </c:ext>
            </c:extLst>
          </c:dPt>
          <c:dPt>
            <c:idx val="4"/>
            <c:bubble3D val="0"/>
            <c:spPr>
              <a:noFill/>
              <a:ln w="19050">
                <a:noFill/>
              </a:ln>
              <a:effectLst/>
              <a:extLst>
                <a:ext uri="{909E8E84-426E-40DD-AFC4-6F175D3DCCD1}">
                  <a14:hiddenFill xmlns:a14="http://schemas.microsoft.com/office/drawing/2010/main">
                    <a:solidFill>
                      <a:srgbClr val="A02B93"/>
                    </a:solidFill>
                  </a14:hiddenFill>
                </a:ex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5-3F48-486B-8263-120BC90726C9}"/>
              </c:ext>
            </c:extLst>
          </c:dPt>
          <c:val>
            <c:numRef>
              <c:f>'DSO E DPO'!$B$31:$B$35</c:f>
              <c:numCache>
                <c:formatCode>General</c:formatCode>
                <c:ptCount val="5"/>
                <c:pt idx="0">
                  <c:v>45</c:v>
                </c:pt>
                <c:pt idx="1">
                  <c:v>14</c:v>
                </c:pt>
                <c:pt idx="2">
                  <c:v>0</c:v>
                </c:pt>
                <c:pt idx="3">
                  <c:v>31</c:v>
                </c:pt>
                <c:pt idx="4">
                  <c:v>90</c:v>
                </c:pt>
              </c:numCache>
            </c:numRef>
          </c:val>
          <c:extLst>
            <c:ext xmlns:c16="http://schemas.microsoft.com/office/drawing/2014/chart" uri="{C3380CC4-5D6E-409C-BE32-E72D297353CC}">
              <c16:uniqueId val="{00000000-3F48-486B-8263-120BC90726C9}"/>
            </c:ext>
          </c:extLst>
        </c:ser>
        <c:dLbls>
          <c:showLegendKey val="0"/>
          <c:showVal val="0"/>
          <c:showCatName val="0"/>
          <c:showSerName val="0"/>
          <c:showPercent val="0"/>
          <c:showBubbleSize val="0"/>
          <c:showLeaderLines val="1"/>
        </c:dLbls>
        <c:firstSliceAng val="270"/>
        <c:holeSize val="62"/>
      </c:doughnut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rgbClr val="F2F2F2"/>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it-IT"/>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'DSO E DPO'!$B$6</c:f>
          <c:strCache>
            <c:ptCount val="1"/>
            <c:pt idx="0">
              <c:v>44</c:v>
            </c:pt>
          </c:strCache>
        </c:strRef>
      </c:tx>
      <c:layout>
        <c:manualLayout>
          <c:xMode val="edge"/>
          <c:yMode val="edge"/>
          <c:x val="0.4"/>
          <c:y val="0.31698113207547168"/>
        </c:manualLayout>
      </c:layout>
      <c:overlay val="0"/>
      <c:spPr>
        <a:noFill/>
        <a:ln>
          <a:noFill/>
        </a:ln>
        <a:effectLst/>
      </c:spPr>
      <c:txPr>
        <a:bodyPr rot="0" spcFirstLastPara="1" vertOverflow="ellipsis" vert="horz" wrap="square" anchor="ctr" anchorCtr="1"/>
        <a:lstStyle/>
        <a:p>
          <a:pPr>
            <a:defRPr sz="4000" b="0" i="0" u="none" strike="noStrike" kern="1200" spc="0" baseline="0">
              <a:solidFill>
                <a:srgbClr val="808080"/>
              </a:solidFill>
              <a:latin typeface="+mn-lt"/>
              <a:ea typeface="+mn-ea"/>
              <a:cs typeface="+mn-cs"/>
            </a:defRPr>
          </a:pPr>
          <a:endParaRPr lang="it-IT"/>
        </a:p>
      </c:txPr>
    </c:title>
    <c:autoTitleDeleted val="0"/>
    <c:plotArea>
      <c:layout>
        <c:manualLayout>
          <c:layoutTarget val="inner"/>
          <c:xMode val="edge"/>
          <c:yMode val="edge"/>
          <c:x val="0.14749999999999999"/>
          <c:y val="6.0377358490566038E-2"/>
          <c:w val="0.62250000000000005"/>
          <c:h val="0.93962264150943398"/>
        </c:manualLayout>
      </c:layout>
      <c:doughnutChart>
        <c:varyColors val="1"/>
        <c:ser>
          <c:idx val="0"/>
          <c:order val="0"/>
          <c:dPt>
            <c:idx val="0"/>
            <c:bubble3D val="0"/>
            <c:spPr>
              <a:solidFill>
                <a:srgbClr val="A8D08D"/>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1-2EAE-4725-8EC7-FE96F69B72C3}"/>
              </c:ext>
            </c:extLst>
          </c:dPt>
          <c:dPt>
            <c:idx val="1"/>
            <c:bubble3D val="0"/>
            <c:spPr>
              <a:solidFill>
                <a:srgbClr val="FFD966"/>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2-2EAE-4725-8EC7-FE96F69B72C3}"/>
              </c:ext>
            </c:extLst>
          </c:dPt>
          <c:dPt>
            <c:idx val="2"/>
            <c:bubble3D val="0"/>
            <c:spPr>
              <a:solidFill>
                <a:srgbClr val="F4B183"/>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3-2EAE-4725-8EC7-FE96F69B72C3}"/>
              </c:ext>
            </c:extLst>
          </c:dPt>
          <c:dPt>
            <c:idx val="3"/>
            <c:bubble3D val="0"/>
            <c:spPr>
              <a:solidFill>
                <a:srgbClr val="E9E9E9"/>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4-2EAE-4725-8EC7-FE96F69B72C3}"/>
              </c:ext>
            </c:extLst>
          </c:dPt>
          <c:dPt>
            <c:idx val="4"/>
            <c:bubble3D val="0"/>
            <c:spPr>
              <a:noFill/>
              <a:ln w="19050">
                <a:noFill/>
              </a:ln>
              <a:effectLst/>
              <a:extLst>
                <a:ext uri="{909E8E84-426E-40DD-AFC4-6F175D3DCCD1}">
                  <a14:hiddenFill xmlns:a14="http://schemas.microsoft.com/office/drawing/2010/main">
                    <a:solidFill>
                      <a:srgbClr val="A02B93"/>
                    </a:solidFill>
                  </a14:hiddenFill>
                </a:ex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5-2EAE-4725-8EC7-FE96F69B72C3}"/>
              </c:ext>
            </c:extLst>
          </c:dPt>
          <c:val>
            <c:numRef>
              <c:f>'DSO E DPO'!$C$31:$C$35</c:f>
              <c:numCache>
                <c:formatCode>General</c:formatCode>
                <c:ptCount val="5"/>
                <c:pt idx="0">
                  <c:v>44</c:v>
                </c:pt>
                <c:pt idx="1">
                  <c:v>0</c:v>
                </c:pt>
                <c:pt idx="2">
                  <c:v>0</c:v>
                </c:pt>
                <c:pt idx="3">
                  <c:v>46</c:v>
                </c:pt>
                <c:pt idx="4">
                  <c:v>90</c:v>
                </c:pt>
              </c:numCache>
            </c:numRef>
          </c:val>
          <c:extLst>
            <c:ext xmlns:c16="http://schemas.microsoft.com/office/drawing/2014/chart" uri="{C3380CC4-5D6E-409C-BE32-E72D297353CC}">
              <c16:uniqueId val="{00000000-2EAE-4725-8EC7-FE96F69B72C3}"/>
            </c:ext>
          </c:extLst>
        </c:ser>
        <c:dLbls>
          <c:showLegendKey val="0"/>
          <c:showVal val="0"/>
          <c:showCatName val="0"/>
          <c:showSerName val="0"/>
          <c:showPercent val="0"/>
          <c:showBubbleSize val="0"/>
          <c:showLeaderLines val="1"/>
        </c:dLbls>
        <c:firstSliceAng val="270"/>
        <c:holeSize val="62"/>
      </c:doughnut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rgbClr val="DDEBF7"/>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it-IT"/>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'DSO E DPO'!$B$7</c:f>
          <c:strCache>
            <c:ptCount val="1"/>
            <c:pt idx="0">
              <c:v>36</c:v>
            </c:pt>
          </c:strCache>
        </c:strRef>
      </c:tx>
      <c:layout>
        <c:manualLayout>
          <c:xMode val="edge"/>
          <c:yMode val="edge"/>
          <c:x val="0.4"/>
          <c:y val="0.31698113207547168"/>
        </c:manualLayout>
      </c:layout>
      <c:overlay val="0"/>
      <c:spPr>
        <a:noFill/>
        <a:ln>
          <a:noFill/>
        </a:ln>
        <a:effectLst/>
      </c:spPr>
      <c:txPr>
        <a:bodyPr rot="0" spcFirstLastPara="1" vertOverflow="ellipsis" vert="horz" wrap="square" anchor="ctr" anchorCtr="1"/>
        <a:lstStyle/>
        <a:p>
          <a:pPr>
            <a:defRPr sz="4000" b="0" i="0" u="none" strike="noStrike" kern="1200" spc="0" baseline="0">
              <a:solidFill>
                <a:srgbClr val="808080"/>
              </a:solidFill>
              <a:latin typeface="+mn-lt"/>
              <a:ea typeface="+mn-ea"/>
              <a:cs typeface="+mn-cs"/>
            </a:defRPr>
          </a:pPr>
          <a:endParaRPr lang="it-IT"/>
        </a:p>
      </c:txPr>
    </c:title>
    <c:autoTitleDeleted val="0"/>
    <c:plotArea>
      <c:layout>
        <c:manualLayout>
          <c:layoutTarget val="inner"/>
          <c:xMode val="edge"/>
          <c:yMode val="edge"/>
          <c:x val="0.14749999999999999"/>
          <c:y val="6.0377358490566038E-2"/>
          <c:w val="0.62250000000000005"/>
          <c:h val="0.93962264150943398"/>
        </c:manualLayout>
      </c:layout>
      <c:doughnutChart>
        <c:varyColors val="1"/>
        <c:ser>
          <c:idx val="0"/>
          <c:order val="0"/>
          <c:dPt>
            <c:idx val="0"/>
            <c:bubble3D val="0"/>
            <c:spPr>
              <a:solidFill>
                <a:srgbClr val="F4B183"/>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1-5BAF-47FA-9114-083AEA1AAF5E}"/>
              </c:ext>
            </c:extLst>
          </c:dPt>
          <c:dPt>
            <c:idx val="1"/>
            <c:bubble3D val="0"/>
            <c:spPr>
              <a:solidFill>
                <a:srgbClr val="FFD966"/>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2-5BAF-47FA-9114-083AEA1AAF5E}"/>
              </c:ext>
            </c:extLst>
          </c:dPt>
          <c:dPt>
            <c:idx val="2"/>
            <c:bubble3D val="0"/>
            <c:spPr>
              <a:solidFill>
                <a:srgbClr val="A8D08D"/>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3-5BAF-47FA-9114-083AEA1AAF5E}"/>
              </c:ext>
            </c:extLst>
          </c:dPt>
          <c:dPt>
            <c:idx val="3"/>
            <c:bubble3D val="0"/>
            <c:spPr>
              <a:solidFill>
                <a:srgbClr val="E9E9E9"/>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4-5BAF-47FA-9114-083AEA1AAF5E}"/>
              </c:ext>
            </c:extLst>
          </c:dPt>
          <c:dPt>
            <c:idx val="4"/>
            <c:bubble3D val="0"/>
            <c:spPr>
              <a:noFill/>
              <a:ln w="19050">
                <a:noFill/>
              </a:ln>
              <a:effectLst/>
              <a:extLst>
                <a:ext uri="{909E8E84-426E-40DD-AFC4-6F175D3DCCD1}">
                  <a14:hiddenFill xmlns:a14="http://schemas.microsoft.com/office/drawing/2010/main">
                    <a:solidFill>
                      <a:srgbClr val="A02B93"/>
                    </a:solidFill>
                  </a14:hiddenFill>
                </a:ex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5-5BAF-47FA-9114-083AEA1AAF5E}"/>
              </c:ext>
            </c:extLst>
          </c:dPt>
          <c:val>
            <c:numRef>
              <c:f>'DSO E DPO'!$D$31:$D$35</c:f>
              <c:numCache>
                <c:formatCode>General</c:formatCode>
                <c:ptCount val="5"/>
                <c:pt idx="0">
                  <c:v>36</c:v>
                </c:pt>
                <c:pt idx="1">
                  <c:v>0</c:v>
                </c:pt>
                <c:pt idx="2">
                  <c:v>0</c:v>
                </c:pt>
                <c:pt idx="3">
                  <c:v>54</c:v>
                </c:pt>
                <c:pt idx="4">
                  <c:v>90</c:v>
                </c:pt>
              </c:numCache>
            </c:numRef>
          </c:val>
          <c:extLst>
            <c:ext xmlns:c16="http://schemas.microsoft.com/office/drawing/2014/chart" uri="{C3380CC4-5D6E-409C-BE32-E72D297353CC}">
              <c16:uniqueId val="{00000000-5BAF-47FA-9114-083AEA1AAF5E}"/>
            </c:ext>
          </c:extLst>
        </c:ser>
        <c:dLbls>
          <c:showLegendKey val="0"/>
          <c:showVal val="0"/>
          <c:showCatName val="0"/>
          <c:showSerName val="0"/>
          <c:showPercent val="0"/>
          <c:showBubbleSize val="0"/>
          <c:showLeaderLines val="1"/>
        </c:dLbls>
        <c:firstSliceAng val="270"/>
        <c:holeSize val="62"/>
      </c:doughnut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rgbClr val="F2F2F2"/>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it-IT"/>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'DSO E DPO'!$B$8</c:f>
          <c:strCache>
            <c:ptCount val="1"/>
            <c:pt idx="0">
              <c:v>58</c:v>
            </c:pt>
          </c:strCache>
        </c:strRef>
      </c:tx>
      <c:layout>
        <c:manualLayout>
          <c:xMode val="edge"/>
          <c:yMode val="edge"/>
          <c:x val="0.4"/>
          <c:y val="0.31698113207547168"/>
        </c:manualLayout>
      </c:layout>
      <c:overlay val="0"/>
      <c:spPr>
        <a:noFill/>
        <a:ln>
          <a:noFill/>
        </a:ln>
        <a:effectLst/>
      </c:spPr>
      <c:txPr>
        <a:bodyPr rot="0" spcFirstLastPara="1" vertOverflow="ellipsis" vert="horz" wrap="square" anchor="ctr" anchorCtr="1"/>
        <a:lstStyle/>
        <a:p>
          <a:pPr>
            <a:defRPr sz="4000" b="0" i="0" u="none" strike="noStrike" kern="1200" spc="0" baseline="0">
              <a:solidFill>
                <a:srgbClr val="808080"/>
              </a:solidFill>
              <a:latin typeface="+mn-lt"/>
              <a:ea typeface="+mn-ea"/>
              <a:cs typeface="+mn-cs"/>
            </a:defRPr>
          </a:pPr>
          <a:endParaRPr lang="it-IT"/>
        </a:p>
      </c:txPr>
    </c:title>
    <c:autoTitleDeleted val="0"/>
    <c:plotArea>
      <c:layout>
        <c:manualLayout>
          <c:layoutTarget val="inner"/>
          <c:xMode val="edge"/>
          <c:yMode val="edge"/>
          <c:x val="0.14749999999999999"/>
          <c:y val="6.0377358490566038E-2"/>
          <c:w val="0.62250000000000005"/>
          <c:h val="0.93962264150943398"/>
        </c:manualLayout>
      </c:layout>
      <c:doughnutChart>
        <c:varyColors val="1"/>
        <c:ser>
          <c:idx val="0"/>
          <c:order val="0"/>
          <c:dPt>
            <c:idx val="0"/>
            <c:bubble3D val="0"/>
            <c:spPr>
              <a:solidFill>
                <a:srgbClr val="F4B183"/>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1-75DC-462B-A34E-994604F5D615}"/>
              </c:ext>
            </c:extLst>
          </c:dPt>
          <c:dPt>
            <c:idx val="1"/>
            <c:bubble3D val="0"/>
            <c:spPr>
              <a:solidFill>
                <a:srgbClr val="FFD966"/>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2-75DC-462B-A34E-994604F5D615}"/>
              </c:ext>
            </c:extLst>
          </c:dPt>
          <c:dPt>
            <c:idx val="2"/>
            <c:bubble3D val="0"/>
            <c:spPr>
              <a:solidFill>
                <a:srgbClr val="A8D08D"/>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3-75DC-462B-A34E-994604F5D615}"/>
              </c:ext>
            </c:extLst>
          </c:dPt>
          <c:dPt>
            <c:idx val="3"/>
            <c:bubble3D val="0"/>
            <c:spPr>
              <a:solidFill>
                <a:srgbClr val="E9E9E9"/>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4-75DC-462B-A34E-994604F5D615}"/>
              </c:ext>
            </c:extLst>
          </c:dPt>
          <c:dPt>
            <c:idx val="4"/>
            <c:bubble3D val="0"/>
            <c:spPr>
              <a:noFill/>
              <a:ln w="19050">
                <a:noFill/>
              </a:ln>
              <a:effectLst/>
              <a:extLst>
                <a:ext uri="{909E8E84-426E-40DD-AFC4-6F175D3DCCD1}">
                  <a14:hiddenFill xmlns:a14="http://schemas.microsoft.com/office/drawing/2010/main">
                    <a:solidFill>
                      <a:srgbClr val="A02B93"/>
                    </a:solidFill>
                  </a14:hiddenFill>
                </a:ex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5-75DC-462B-A34E-994604F5D615}"/>
              </c:ext>
            </c:extLst>
          </c:dPt>
          <c:val>
            <c:numRef>
              <c:f>'DSO E DPO'!$E$31:$E$35</c:f>
              <c:numCache>
                <c:formatCode>General</c:formatCode>
                <c:ptCount val="5"/>
                <c:pt idx="0">
                  <c:v>45</c:v>
                </c:pt>
                <c:pt idx="1">
                  <c:v>13</c:v>
                </c:pt>
                <c:pt idx="2">
                  <c:v>0</c:v>
                </c:pt>
                <c:pt idx="3">
                  <c:v>32</c:v>
                </c:pt>
                <c:pt idx="4">
                  <c:v>90</c:v>
                </c:pt>
              </c:numCache>
            </c:numRef>
          </c:val>
          <c:extLst>
            <c:ext xmlns:c16="http://schemas.microsoft.com/office/drawing/2014/chart" uri="{C3380CC4-5D6E-409C-BE32-E72D297353CC}">
              <c16:uniqueId val="{00000000-75DC-462B-A34E-994604F5D615}"/>
            </c:ext>
          </c:extLst>
        </c:ser>
        <c:dLbls>
          <c:showLegendKey val="0"/>
          <c:showVal val="0"/>
          <c:showCatName val="0"/>
          <c:showSerName val="0"/>
          <c:showPercent val="0"/>
          <c:showBubbleSize val="0"/>
          <c:showLeaderLines val="1"/>
        </c:dLbls>
        <c:firstSliceAng val="270"/>
        <c:holeSize val="62"/>
      </c:doughnut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rgbClr val="DDEBF7"/>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it-IT"/>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absolute">
    <xdr:from>
      <xdr:col>0</xdr:col>
      <xdr:colOff>76200</xdr:colOff>
      <xdr:row>18</xdr:row>
      <xdr:rowOff>25400</xdr:rowOff>
    </xdr:from>
    <xdr:to>
      <xdr:col>13</xdr:col>
      <xdr:colOff>911859</xdr:colOff>
      <xdr:row>34</xdr:row>
      <xdr:rowOff>149860</xdr:rowOff>
    </xdr:to>
    <xdr:graphicFrame macro="">
      <xdr:nvGraphicFramePr>
        <xdr:cNvPr id="2" name="Grafico 1">
          <a:extLst>
            <a:ext uri="{FF2B5EF4-FFF2-40B4-BE49-F238E27FC236}">
              <a16:creationId xmlns:a16="http://schemas.microsoft.com/office/drawing/2014/main" id="{6F054C2B-828B-CB19-A433-E8391B5EE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absolute">
    <xdr:from>
      <xdr:col>3</xdr:col>
      <xdr:colOff>101600</xdr:colOff>
      <xdr:row>0</xdr:row>
      <xdr:rowOff>266700</xdr:rowOff>
    </xdr:from>
    <xdr:to>
      <xdr:col>11</xdr:col>
      <xdr:colOff>304800</xdr:colOff>
      <xdr:row>11</xdr:row>
      <xdr:rowOff>180340</xdr:rowOff>
    </xdr:to>
    <xdr:graphicFrame macro="">
      <xdr:nvGraphicFramePr>
        <xdr:cNvPr id="2" name="Grafico 1">
          <a:extLst>
            <a:ext uri="{FF2B5EF4-FFF2-40B4-BE49-F238E27FC236}">
              <a16:creationId xmlns:a16="http://schemas.microsoft.com/office/drawing/2014/main" id="{1F46862A-216A-EDB2-F8D9-03A84DFC82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381000</xdr:colOff>
      <xdr:row>0</xdr:row>
      <xdr:rowOff>266700</xdr:rowOff>
    </xdr:from>
    <xdr:to>
      <xdr:col>19</xdr:col>
      <xdr:colOff>584200</xdr:colOff>
      <xdr:row>11</xdr:row>
      <xdr:rowOff>180340</xdr:rowOff>
    </xdr:to>
    <xdr:graphicFrame macro="">
      <xdr:nvGraphicFramePr>
        <xdr:cNvPr id="3" name="Grafico 2">
          <a:extLst>
            <a:ext uri="{FF2B5EF4-FFF2-40B4-BE49-F238E27FC236}">
              <a16:creationId xmlns:a16="http://schemas.microsoft.com/office/drawing/2014/main" id="{C9F169B1-9F1A-8E03-C919-28971FAB1E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3</xdr:col>
      <xdr:colOff>101600</xdr:colOff>
      <xdr:row>11</xdr:row>
      <xdr:rowOff>269240</xdr:rowOff>
    </xdr:from>
    <xdr:to>
      <xdr:col>11</xdr:col>
      <xdr:colOff>304800</xdr:colOff>
      <xdr:row>26</xdr:row>
      <xdr:rowOff>167640</xdr:rowOff>
    </xdr:to>
    <xdr:graphicFrame macro="">
      <xdr:nvGraphicFramePr>
        <xdr:cNvPr id="4" name="Grafico 3">
          <a:extLst>
            <a:ext uri="{FF2B5EF4-FFF2-40B4-BE49-F238E27FC236}">
              <a16:creationId xmlns:a16="http://schemas.microsoft.com/office/drawing/2014/main" id="{63AF9A0D-796F-FFB5-6C68-1D068D0090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11</xdr:col>
      <xdr:colOff>381000</xdr:colOff>
      <xdr:row>11</xdr:row>
      <xdr:rowOff>269240</xdr:rowOff>
    </xdr:from>
    <xdr:to>
      <xdr:col>19</xdr:col>
      <xdr:colOff>584200</xdr:colOff>
      <xdr:row>26</xdr:row>
      <xdr:rowOff>167640</xdr:rowOff>
    </xdr:to>
    <xdr:graphicFrame macro="">
      <xdr:nvGraphicFramePr>
        <xdr:cNvPr id="5" name="Grafico 4">
          <a:extLst>
            <a:ext uri="{FF2B5EF4-FFF2-40B4-BE49-F238E27FC236}">
              <a16:creationId xmlns:a16="http://schemas.microsoft.com/office/drawing/2014/main" id="{2F0C2567-19B2-2E32-4D9F-BC07A1CEE2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0.045</cdr:x>
      <cdr:y>0.03774</cdr:y>
    </cdr:from>
    <cdr:to>
      <cdr:x>0.52</cdr:x>
      <cdr:y>0.09811</cdr:y>
    </cdr:to>
    <cdr:sp macro="" textlink="">
      <cdr:nvSpPr>
        <cdr:cNvPr id="7" name="CasellaDiTesto 6">
          <a:extLst xmlns:a="http://schemas.openxmlformats.org/drawingml/2006/main">
            <a:ext uri="{FF2B5EF4-FFF2-40B4-BE49-F238E27FC236}">
              <a16:creationId xmlns:a16="http://schemas.microsoft.com/office/drawing/2014/main" id="{456562A9-5E04-3146-5562-2BDDD3DA5224}"/>
            </a:ext>
          </a:extLst>
        </cdr:cNvPr>
        <cdr:cNvSpPr txBox="1"/>
      </cdr:nvSpPr>
      <cdr:spPr>
        <a:xfrm xmlns:a="http://schemas.openxmlformats.org/drawingml/2006/main">
          <a:off x="228600" y="127000"/>
          <a:ext cx="24130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900" b="1">
              <a:solidFill>
                <a:srgbClr val="808080"/>
              </a:solidFill>
            </a:rPr>
            <a:t>DSO incassi, ultimi 3 mesi</a:t>
          </a:r>
        </a:p>
      </cdr:txBody>
    </cdr:sp>
  </cdr:relSizeAnchor>
  <cdr:relSizeAnchor xmlns:cdr="http://schemas.openxmlformats.org/drawingml/2006/chartDrawing">
    <cdr:from>
      <cdr:x>0.44</cdr:x>
      <cdr:y>0.02264</cdr:y>
    </cdr:from>
    <cdr:to>
      <cdr:x>0.505</cdr:x>
      <cdr:y>0.08302</cdr:y>
    </cdr:to>
    <cdr:sp macro="" textlink="">
      <cdr:nvSpPr>
        <cdr:cNvPr id="8" name="CasellaDiTesto 7">
          <a:extLst xmlns:a="http://schemas.openxmlformats.org/drawingml/2006/main">
            <a:ext uri="{FF2B5EF4-FFF2-40B4-BE49-F238E27FC236}">
              <a16:creationId xmlns:a16="http://schemas.microsoft.com/office/drawing/2014/main" id="{83E70669-FCCB-3B9D-CA34-3784A62A82D4}"/>
            </a:ext>
          </a:extLst>
        </cdr:cNvPr>
        <cdr:cNvSpPr txBox="1"/>
      </cdr:nvSpPr>
      <cdr:spPr>
        <a:xfrm xmlns:a="http://schemas.openxmlformats.org/drawingml/2006/main">
          <a:off x="2235200" y="76200"/>
          <a:ext cx="3302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45</a:t>
          </a:r>
        </a:p>
      </cdr:txBody>
    </cdr:sp>
  </cdr:relSizeAnchor>
  <cdr:relSizeAnchor xmlns:cdr="http://schemas.openxmlformats.org/drawingml/2006/chartDrawing">
    <cdr:from>
      <cdr:x>0.63</cdr:x>
      <cdr:y>0.07547</cdr:y>
    </cdr:from>
    <cdr:to>
      <cdr:x>0.695</cdr:x>
      <cdr:y>0.13585</cdr:y>
    </cdr:to>
    <cdr:sp macro="" textlink="">
      <cdr:nvSpPr>
        <cdr:cNvPr id="9" name="CasellaDiTesto 8">
          <a:extLst xmlns:a="http://schemas.openxmlformats.org/drawingml/2006/main">
            <a:ext uri="{FF2B5EF4-FFF2-40B4-BE49-F238E27FC236}">
              <a16:creationId xmlns:a16="http://schemas.microsoft.com/office/drawing/2014/main" id="{64B442BF-7F2D-AB3B-31ED-A39A7FD911D5}"/>
            </a:ext>
          </a:extLst>
        </cdr:cNvPr>
        <cdr:cNvSpPr txBox="1"/>
      </cdr:nvSpPr>
      <cdr:spPr>
        <a:xfrm xmlns:a="http://schemas.openxmlformats.org/drawingml/2006/main">
          <a:off x="3200400" y="254000"/>
          <a:ext cx="3302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900" b="0">
              <a:solidFill>
                <a:srgbClr val="808080"/>
              </a:solidFill>
            </a:rPr>
            <a:t>60</a:t>
          </a:r>
        </a:p>
      </cdr:txBody>
    </cdr:sp>
  </cdr:relSizeAnchor>
  <cdr:relSizeAnchor xmlns:cdr="http://schemas.openxmlformats.org/drawingml/2006/chartDrawing">
    <cdr:from>
      <cdr:x>0.16</cdr:x>
      <cdr:y>0.5283</cdr:y>
    </cdr:from>
    <cdr:to>
      <cdr:x>0.22</cdr:x>
      <cdr:y>0.58868</cdr:y>
    </cdr:to>
    <cdr:sp macro="" textlink="">
      <cdr:nvSpPr>
        <cdr:cNvPr id="10" name="CasellaDiTesto 9">
          <a:extLst xmlns:a="http://schemas.openxmlformats.org/drawingml/2006/main">
            <a:ext uri="{FF2B5EF4-FFF2-40B4-BE49-F238E27FC236}">
              <a16:creationId xmlns:a16="http://schemas.microsoft.com/office/drawing/2014/main" id="{71DB5033-FF2B-5E0B-0D71-04F5179AA990}"/>
            </a:ext>
          </a:extLst>
        </cdr:cNvPr>
        <cdr:cNvSpPr txBox="1"/>
      </cdr:nvSpPr>
      <cdr:spPr>
        <a:xfrm xmlns:a="http://schemas.openxmlformats.org/drawingml/2006/main">
          <a:off x="812800" y="1778000"/>
          <a:ext cx="3048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0</a:t>
          </a:r>
        </a:p>
      </cdr:txBody>
    </cdr:sp>
  </cdr:relSizeAnchor>
  <cdr:relSizeAnchor xmlns:cdr="http://schemas.openxmlformats.org/drawingml/2006/chartDrawing">
    <cdr:from>
      <cdr:x>0.71</cdr:x>
      <cdr:y>0.5283</cdr:y>
    </cdr:from>
    <cdr:to>
      <cdr:x>0.78</cdr:x>
      <cdr:y>0.58868</cdr:y>
    </cdr:to>
    <cdr:sp macro="" textlink="">
      <cdr:nvSpPr>
        <cdr:cNvPr id="11" name="CasellaDiTesto 10">
          <a:extLst xmlns:a="http://schemas.openxmlformats.org/drawingml/2006/main">
            <a:ext uri="{FF2B5EF4-FFF2-40B4-BE49-F238E27FC236}">
              <a16:creationId xmlns:a16="http://schemas.microsoft.com/office/drawing/2014/main" id="{4392AB78-E1AE-DE3A-EFBD-1B902FEEE6D5}"/>
            </a:ext>
          </a:extLst>
        </cdr:cNvPr>
        <cdr:cNvSpPr txBox="1"/>
      </cdr:nvSpPr>
      <cdr:spPr>
        <a:xfrm xmlns:a="http://schemas.openxmlformats.org/drawingml/2006/main">
          <a:off x="3606800" y="1778000"/>
          <a:ext cx="3556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90</a:t>
          </a:r>
        </a:p>
      </cdr:txBody>
    </cdr:sp>
  </cdr:relSizeAnchor>
</c:userShapes>
</file>

<file path=xl/drawings/drawing4.xml><?xml version="1.0" encoding="utf-8"?>
<c:userShapes xmlns:c="http://schemas.openxmlformats.org/drawingml/2006/chart">
  <cdr:relSizeAnchor xmlns:cdr="http://schemas.openxmlformats.org/drawingml/2006/chartDrawing">
    <cdr:from>
      <cdr:x>0.045</cdr:x>
      <cdr:y>0.03774</cdr:y>
    </cdr:from>
    <cdr:to>
      <cdr:x>0.52</cdr:x>
      <cdr:y>0.09811</cdr:y>
    </cdr:to>
    <cdr:sp macro="" textlink="">
      <cdr:nvSpPr>
        <cdr:cNvPr id="7" name="CasellaDiTesto 6">
          <a:extLst xmlns:a="http://schemas.openxmlformats.org/drawingml/2006/main">
            <a:ext uri="{FF2B5EF4-FFF2-40B4-BE49-F238E27FC236}">
              <a16:creationId xmlns:a16="http://schemas.microsoft.com/office/drawing/2014/main" id="{CCF4EF43-E077-6236-1E52-AE46E236011D}"/>
            </a:ext>
          </a:extLst>
        </cdr:cNvPr>
        <cdr:cNvSpPr txBox="1"/>
      </cdr:nvSpPr>
      <cdr:spPr>
        <a:xfrm xmlns:a="http://schemas.openxmlformats.org/drawingml/2006/main">
          <a:off x="228600" y="127000"/>
          <a:ext cx="24130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900" b="1">
              <a:solidFill>
                <a:srgbClr val="808080"/>
              </a:solidFill>
            </a:rPr>
            <a:t>DSO incassi, prossimi 3 mesi</a:t>
          </a:r>
        </a:p>
      </cdr:txBody>
    </cdr:sp>
  </cdr:relSizeAnchor>
  <cdr:relSizeAnchor xmlns:cdr="http://schemas.openxmlformats.org/drawingml/2006/chartDrawing">
    <cdr:from>
      <cdr:x>0.44</cdr:x>
      <cdr:y>0.02264</cdr:y>
    </cdr:from>
    <cdr:to>
      <cdr:x>0.505</cdr:x>
      <cdr:y>0.08302</cdr:y>
    </cdr:to>
    <cdr:sp macro="" textlink="">
      <cdr:nvSpPr>
        <cdr:cNvPr id="8" name="CasellaDiTesto 7">
          <a:extLst xmlns:a="http://schemas.openxmlformats.org/drawingml/2006/main">
            <a:ext uri="{FF2B5EF4-FFF2-40B4-BE49-F238E27FC236}">
              <a16:creationId xmlns:a16="http://schemas.microsoft.com/office/drawing/2014/main" id="{AAD8B080-B170-AB9E-2A20-3433D2F62179}"/>
            </a:ext>
          </a:extLst>
        </cdr:cNvPr>
        <cdr:cNvSpPr txBox="1"/>
      </cdr:nvSpPr>
      <cdr:spPr>
        <a:xfrm xmlns:a="http://schemas.openxmlformats.org/drawingml/2006/main">
          <a:off x="2235200" y="76200"/>
          <a:ext cx="3302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45</a:t>
          </a:r>
        </a:p>
      </cdr:txBody>
    </cdr:sp>
  </cdr:relSizeAnchor>
  <cdr:relSizeAnchor xmlns:cdr="http://schemas.openxmlformats.org/drawingml/2006/chartDrawing">
    <cdr:from>
      <cdr:x>0.63</cdr:x>
      <cdr:y>0.07547</cdr:y>
    </cdr:from>
    <cdr:to>
      <cdr:x>0.695</cdr:x>
      <cdr:y>0.13585</cdr:y>
    </cdr:to>
    <cdr:sp macro="" textlink="">
      <cdr:nvSpPr>
        <cdr:cNvPr id="9" name="CasellaDiTesto 8">
          <a:extLst xmlns:a="http://schemas.openxmlformats.org/drawingml/2006/main">
            <a:ext uri="{FF2B5EF4-FFF2-40B4-BE49-F238E27FC236}">
              <a16:creationId xmlns:a16="http://schemas.microsoft.com/office/drawing/2014/main" id="{472937C4-64D6-19D8-5C03-3595BBE7A2DB}"/>
            </a:ext>
          </a:extLst>
        </cdr:cNvPr>
        <cdr:cNvSpPr txBox="1"/>
      </cdr:nvSpPr>
      <cdr:spPr>
        <a:xfrm xmlns:a="http://schemas.openxmlformats.org/drawingml/2006/main">
          <a:off x="3200400" y="254000"/>
          <a:ext cx="3302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900" b="0">
              <a:solidFill>
                <a:srgbClr val="808080"/>
              </a:solidFill>
            </a:rPr>
            <a:t>60</a:t>
          </a:r>
        </a:p>
      </cdr:txBody>
    </cdr:sp>
  </cdr:relSizeAnchor>
  <cdr:relSizeAnchor xmlns:cdr="http://schemas.openxmlformats.org/drawingml/2006/chartDrawing">
    <cdr:from>
      <cdr:x>0.16</cdr:x>
      <cdr:y>0.5283</cdr:y>
    </cdr:from>
    <cdr:to>
      <cdr:x>0.22</cdr:x>
      <cdr:y>0.58868</cdr:y>
    </cdr:to>
    <cdr:sp macro="" textlink="">
      <cdr:nvSpPr>
        <cdr:cNvPr id="10" name="CasellaDiTesto 9">
          <a:extLst xmlns:a="http://schemas.openxmlformats.org/drawingml/2006/main">
            <a:ext uri="{FF2B5EF4-FFF2-40B4-BE49-F238E27FC236}">
              <a16:creationId xmlns:a16="http://schemas.microsoft.com/office/drawing/2014/main" id="{C1EEDFD2-7C54-77A2-D9F8-014BFEFA4BB4}"/>
            </a:ext>
          </a:extLst>
        </cdr:cNvPr>
        <cdr:cNvSpPr txBox="1"/>
      </cdr:nvSpPr>
      <cdr:spPr>
        <a:xfrm xmlns:a="http://schemas.openxmlformats.org/drawingml/2006/main">
          <a:off x="812800" y="1778000"/>
          <a:ext cx="3048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0</a:t>
          </a:r>
        </a:p>
      </cdr:txBody>
    </cdr:sp>
  </cdr:relSizeAnchor>
  <cdr:relSizeAnchor xmlns:cdr="http://schemas.openxmlformats.org/drawingml/2006/chartDrawing">
    <cdr:from>
      <cdr:x>0.71</cdr:x>
      <cdr:y>0.5283</cdr:y>
    </cdr:from>
    <cdr:to>
      <cdr:x>0.78</cdr:x>
      <cdr:y>0.58868</cdr:y>
    </cdr:to>
    <cdr:sp macro="" textlink="">
      <cdr:nvSpPr>
        <cdr:cNvPr id="11" name="CasellaDiTesto 10">
          <a:extLst xmlns:a="http://schemas.openxmlformats.org/drawingml/2006/main">
            <a:ext uri="{FF2B5EF4-FFF2-40B4-BE49-F238E27FC236}">
              <a16:creationId xmlns:a16="http://schemas.microsoft.com/office/drawing/2014/main" id="{982F3934-CA84-0391-7297-9D12760235A4}"/>
            </a:ext>
          </a:extLst>
        </cdr:cNvPr>
        <cdr:cNvSpPr txBox="1"/>
      </cdr:nvSpPr>
      <cdr:spPr>
        <a:xfrm xmlns:a="http://schemas.openxmlformats.org/drawingml/2006/main">
          <a:off x="3606800" y="1778000"/>
          <a:ext cx="3556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90</a:t>
          </a:r>
        </a:p>
      </cdr:txBody>
    </cdr:sp>
  </cdr:relSizeAnchor>
</c:userShapes>
</file>

<file path=xl/drawings/drawing5.xml><?xml version="1.0" encoding="utf-8"?>
<c:userShapes xmlns:c="http://schemas.openxmlformats.org/drawingml/2006/chart">
  <cdr:relSizeAnchor xmlns:cdr="http://schemas.openxmlformats.org/drawingml/2006/chartDrawing">
    <cdr:from>
      <cdr:x>0.045</cdr:x>
      <cdr:y>0.03774</cdr:y>
    </cdr:from>
    <cdr:to>
      <cdr:x>0.52</cdr:x>
      <cdr:y>0.09811</cdr:y>
    </cdr:to>
    <cdr:sp macro="" textlink="">
      <cdr:nvSpPr>
        <cdr:cNvPr id="7" name="CasellaDiTesto 6">
          <a:extLst xmlns:a="http://schemas.openxmlformats.org/drawingml/2006/main">
            <a:ext uri="{FF2B5EF4-FFF2-40B4-BE49-F238E27FC236}">
              <a16:creationId xmlns:a16="http://schemas.microsoft.com/office/drawing/2014/main" id="{19F81DD3-33E8-C9DB-F541-EE50DDB26F79}"/>
            </a:ext>
          </a:extLst>
        </cdr:cNvPr>
        <cdr:cNvSpPr txBox="1"/>
      </cdr:nvSpPr>
      <cdr:spPr>
        <a:xfrm xmlns:a="http://schemas.openxmlformats.org/drawingml/2006/main">
          <a:off x="228600" y="127000"/>
          <a:ext cx="24130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900" b="1">
              <a:solidFill>
                <a:srgbClr val="808080"/>
              </a:solidFill>
            </a:rPr>
            <a:t>DPO fornitori, ultimi 3 mesi</a:t>
          </a:r>
        </a:p>
      </cdr:txBody>
    </cdr:sp>
  </cdr:relSizeAnchor>
  <cdr:relSizeAnchor xmlns:cdr="http://schemas.openxmlformats.org/drawingml/2006/chartDrawing">
    <cdr:from>
      <cdr:x>0.44</cdr:x>
      <cdr:y>0.02264</cdr:y>
    </cdr:from>
    <cdr:to>
      <cdr:x>0.505</cdr:x>
      <cdr:y>0.08302</cdr:y>
    </cdr:to>
    <cdr:sp macro="" textlink="">
      <cdr:nvSpPr>
        <cdr:cNvPr id="8" name="CasellaDiTesto 7">
          <a:extLst xmlns:a="http://schemas.openxmlformats.org/drawingml/2006/main">
            <a:ext uri="{FF2B5EF4-FFF2-40B4-BE49-F238E27FC236}">
              <a16:creationId xmlns:a16="http://schemas.microsoft.com/office/drawing/2014/main" id="{2B0281A9-BF1A-C0AA-9E68-5FD929CBEBC7}"/>
            </a:ext>
          </a:extLst>
        </cdr:cNvPr>
        <cdr:cNvSpPr txBox="1"/>
      </cdr:nvSpPr>
      <cdr:spPr>
        <a:xfrm xmlns:a="http://schemas.openxmlformats.org/drawingml/2006/main">
          <a:off x="2235200" y="76200"/>
          <a:ext cx="3302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45</a:t>
          </a:r>
        </a:p>
      </cdr:txBody>
    </cdr:sp>
  </cdr:relSizeAnchor>
  <cdr:relSizeAnchor xmlns:cdr="http://schemas.openxmlformats.org/drawingml/2006/chartDrawing">
    <cdr:from>
      <cdr:x>0.63</cdr:x>
      <cdr:y>0.07547</cdr:y>
    </cdr:from>
    <cdr:to>
      <cdr:x>0.695</cdr:x>
      <cdr:y>0.13585</cdr:y>
    </cdr:to>
    <cdr:sp macro="" textlink="">
      <cdr:nvSpPr>
        <cdr:cNvPr id="9" name="CasellaDiTesto 8">
          <a:extLst xmlns:a="http://schemas.openxmlformats.org/drawingml/2006/main">
            <a:ext uri="{FF2B5EF4-FFF2-40B4-BE49-F238E27FC236}">
              <a16:creationId xmlns:a16="http://schemas.microsoft.com/office/drawing/2014/main" id="{62073D84-5079-52B3-FDC4-C1E7C7530CF2}"/>
            </a:ext>
          </a:extLst>
        </cdr:cNvPr>
        <cdr:cNvSpPr txBox="1"/>
      </cdr:nvSpPr>
      <cdr:spPr>
        <a:xfrm xmlns:a="http://schemas.openxmlformats.org/drawingml/2006/main">
          <a:off x="3200400" y="254000"/>
          <a:ext cx="3302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900" b="0">
              <a:solidFill>
                <a:srgbClr val="808080"/>
              </a:solidFill>
            </a:rPr>
            <a:t>60</a:t>
          </a:r>
        </a:p>
      </cdr:txBody>
    </cdr:sp>
  </cdr:relSizeAnchor>
  <cdr:relSizeAnchor xmlns:cdr="http://schemas.openxmlformats.org/drawingml/2006/chartDrawing">
    <cdr:from>
      <cdr:x>0.16</cdr:x>
      <cdr:y>0.5283</cdr:y>
    </cdr:from>
    <cdr:to>
      <cdr:x>0.22</cdr:x>
      <cdr:y>0.58868</cdr:y>
    </cdr:to>
    <cdr:sp macro="" textlink="">
      <cdr:nvSpPr>
        <cdr:cNvPr id="10" name="CasellaDiTesto 9">
          <a:extLst xmlns:a="http://schemas.openxmlformats.org/drawingml/2006/main">
            <a:ext uri="{FF2B5EF4-FFF2-40B4-BE49-F238E27FC236}">
              <a16:creationId xmlns:a16="http://schemas.microsoft.com/office/drawing/2014/main" id="{60BC7E60-F5A8-D9A9-5E42-113185AEC4FF}"/>
            </a:ext>
          </a:extLst>
        </cdr:cNvPr>
        <cdr:cNvSpPr txBox="1"/>
      </cdr:nvSpPr>
      <cdr:spPr>
        <a:xfrm xmlns:a="http://schemas.openxmlformats.org/drawingml/2006/main">
          <a:off x="812800" y="1778000"/>
          <a:ext cx="3048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0</a:t>
          </a:r>
        </a:p>
      </cdr:txBody>
    </cdr:sp>
  </cdr:relSizeAnchor>
  <cdr:relSizeAnchor xmlns:cdr="http://schemas.openxmlformats.org/drawingml/2006/chartDrawing">
    <cdr:from>
      <cdr:x>0.71</cdr:x>
      <cdr:y>0.5283</cdr:y>
    </cdr:from>
    <cdr:to>
      <cdr:x>0.78</cdr:x>
      <cdr:y>0.58868</cdr:y>
    </cdr:to>
    <cdr:sp macro="" textlink="">
      <cdr:nvSpPr>
        <cdr:cNvPr id="11" name="CasellaDiTesto 10">
          <a:extLst xmlns:a="http://schemas.openxmlformats.org/drawingml/2006/main">
            <a:ext uri="{FF2B5EF4-FFF2-40B4-BE49-F238E27FC236}">
              <a16:creationId xmlns:a16="http://schemas.microsoft.com/office/drawing/2014/main" id="{3AFB8A8C-9E23-D15F-89B9-C8778450021F}"/>
            </a:ext>
          </a:extLst>
        </cdr:cNvPr>
        <cdr:cNvSpPr txBox="1"/>
      </cdr:nvSpPr>
      <cdr:spPr>
        <a:xfrm xmlns:a="http://schemas.openxmlformats.org/drawingml/2006/main">
          <a:off x="3606800" y="1778000"/>
          <a:ext cx="3556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90</a:t>
          </a:r>
        </a:p>
      </cdr:txBody>
    </cdr:sp>
  </cdr:relSizeAnchor>
</c:userShapes>
</file>

<file path=xl/drawings/drawing6.xml><?xml version="1.0" encoding="utf-8"?>
<c:userShapes xmlns:c="http://schemas.openxmlformats.org/drawingml/2006/chart">
  <cdr:relSizeAnchor xmlns:cdr="http://schemas.openxmlformats.org/drawingml/2006/chartDrawing">
    <cdr:from>
      <cdr:x>0.045</cdr:x>
      <cdr:y>0.03774</cdr:y>
    </cdr:from>
    <cdr:to>
      <cdr:x>0.52</cdr:x>
      <cdr:y>0.09811</cdr:y>
    </cdr:to>
    <cdr:sp macro="" textlink="">
      <cdr:nvSpPr>
        <cdr:cNvPr id="7" name="CasellaDiTesto 6">
          <a:extLst xmlns:a="http://schemas.openxmlformats.org/drawingml/2006/main">
            <a:ext uri="{FF2B5EF4-FFF2-40B4-BE49-F238E27FC236}">
              <a16:creationId xmlns:a16="http://schemas.microsoft.com/office/drawing/2014/main" id="{CE4CE8DA-6D65-0F1A-AF57-4276764F06E1}"/>
            </a:ext>
          </a:extLst>
        </cdr:cNvPr>
        <cdr:cNvSpPr txBox="1"/>
      </cdr:nvSpPr>
      <cdr:spPr>
        <a:xfrm xmlns:a="http://schemas.openxmlformats.org/drawingml/2006/main">
          <a:off x="228600" y="127000"/>
          <a:ext cx="24130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900" b="1">
              <a:solidFill>
                <a:srgbClr val="808080"/>
              </a:solidFill>
            </a:rPr>
            <a:t>DPO fornitori, prossimi 3 mesi</a:t>
          </a:r>
        </a:p>
      </cdr:txBody>
    </cdr:sp>
  </cdr:relSizeAnchor>
  <cdr:relSizeAnchor xmlns:cdr="http://schemas.openxmlformats.org/drawingml/2006/chartDrawing">
    <cdr:from>
      <cdr:x>0.44</cdr:x>
      <cdr:y>0.02264</cdr:y>
    </cdr:from>
    <cdr:to>
      <cdr:x>0.505</cdr:x>
      <cdr:y>0.08302</cdr:y>
    </cdr:to>
    <cdr:sp macro="" textlink="">
      <cdr:nvSpPr>
        <cdr:cNvPr id="8" name="CasellaDiTesto 7">
          <a:extLst xmlns:a="http://schemas.openxmlformats.org/drawingml/2006/main">
            <a:ext uri="{FF2B5EF4-FFF2-40B4-BE49-F238E27FC236}">
              <a16:creationId xmlns:a16="http://schemas.microsoft.com/office/drawing/2014/main" id="{02038886-A694-4F30-BAE6-EFA261181131}"/>
            </a:ext>
          </a:extLst>
        </cdr:cNvPr>
        <cdr:cNvSpPr txBox="1"/>
      </cdr:nvSpPr>
      <cdr:spPr>
        <a:xfrm xmlns:a="http://schemas.openxmlformats.org/drawingml/2006/main">
          <a:off x="2235200" y="76200"/>
          <a:ext cx="3302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45</a:t>
          </a:r>
        </a:p>
      </cdr:txBody>
    </cdr:sp>
  </cdr:relSizeAnchor>
  <cdr:relSizeAnchor xmlns:cdr="http://schemas.openxmlformats.org/drawingml/2006/chartDrawing">
    <cdr:from>
      <cdr:x>0.63</cdr:x>
      <cdr:y>0.07547</cdr:y>
    </cdr:from>
    <cdr:to>
      <cdr:x>0.695</cdr:x>
      <cdr:y>0.13585</cdr:y>
    </cdr:to>
    <cdr:sp macro="" textlink="">
      <cdr:nvSpPr>
        <cdr:cNvPr id="9" name="CasellaDiTesto 8">
          <a:extLst xmlns:a="http://schemas.openxmlformats.org/drawingml/2006/main">
            <a:ext uri="{FF2B5EF4-FFF2-40B4-BE49-F238E27FC236}">
              <a16:creationId xmlns:a16="http://schemas.microsoft.com/office/drawing/2014/main" id="{DB577AB2-464B-0A10-CD56-38B9881058B0}"/>
            </a:ext>
          </a:extLst>
        </cdr:cNvPr>
        <cdr:cNvSpPr txBox="1"/>
      </cdr:nvSpPr>
      <cdr:spPr>
        <a:xfrm xmlns:a="http://schemas.openxmlformats.org/drawingml/2006/main">
          <a:off x="3200400" y="254000"/>
          <a:ext cx="3302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900" b="0">
              <a:solidFill>
                <a:srgbClr val="808080"/>
              </a:solidFill>
            </a:rPr>
            <a:t>60</a:t>
          </a:r>
        </a:p>
      </cdr:txBody>
    </cdr:sp>
  </cdr:relSizeAnchor>
  <cdr:relSizeAnchor xmlns:cdr="http://schemas.openxmlformats.org/drawingml/2006/chartDrawing">
    <cdr:from>
      <cdr:x>0.16</cdr:x>
      <cdr:y>0.5283</cdr:y>
    </cdr:from>
    <cdr:to>
      <cdr:x>0.22</cdr:x>
      <cdr:y>0.58868</cdr:y>
    </cdr:to>
    <cdr:sp macro="" textlink="">
      <cdr:nvSpPr>
        <cdr:cNvPr id="10" name="CasellaDiTesto 9">
          <a:extLst xmlns:a="http://schemas.openxmlformats.org/drawingml/2006/main">
            <a:ext uri="{FF2B5EF4-FFF2-40B4-BE49-F238E27FC236}">
              <a16:creationId xmlns:a16="http://schemas.microsoft.com/office/drawing/2014/main" id="{39F9C06C-D1D4-B909-131A-7B0BE5BAD4D0}"/>
            </a:ext>
          </a:extLst>
        </cdr:cNvPr>
        <cdr:cNvSpPr txBox="1"/>
      </cdr:nvSpPr>
      <cdr:spPr>
        <a:xfrm xmlns:a="http://schemas.openxmlformats.org/drawingml/2006/main">
          <a:off x="812800" y="1778000"/>
          <a:ext cx="3048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0</a:t>
          </a:r>
        </a:p>
      </cdr:txBody>
    </cdr:sp>
  </cdr:relSizeAnchor>
  <cdr:relSizeAnchor xmlns:cdr="http://schemas.openxmlformats.org/drawingml/2006/chartDrawing">
    <cdr:from>
      <cdr:x>0.71</cdr:x>
      <cdr:y>0.5283</cdr:y>
    </cdr:from>
    <cdr:to>
      <cdr:x>0.78</cdr:x>
      <cdr:y>0.58868</cdr:y>
    </cdr:to>
    <cdr:sp macro="" textlink="">
      <cdr:nvSpPr>
        <cdr:cNvPr id="11" name="CasellaDiTesto 10">
          <a:extLst xmlns:a="http://schemas.openxmlformats.org/drawingml/2006/main">
            <a:ext uri="{FF2B5EF4-FFF2-40B4-BE49-F238E27FC236}">
              <a16:creationId xmlns:a16="http://schemas.microsoft.com/office/drawing/2014/main" id="{10AA4821-3757-FCE8-B305-07651418116C}"/>
            </a:ext>
          </a:extLst>
        </cdr:cNvPr>
        <cdr:cNvSpPr txBox="1"/>
      </cdr:nvSpPr>
      <cdr:spPr>
        <a:xfrm xmlns:a="http://schemas.openxmlformats.org/drawingml/2006/main">
          <a:off x="3606800" y="1778000"/>
          <a:ext cx="3556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90</a:t>
          </a:r>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Revisione editoriale" refreshedDate="46235.431717939813" createdVersion="3" refreshedVersion="8" minRefreshableVersion="3" recordCount="278" xr:uid="{4C0138DC-9DB5-458B-9CE3-3D8551D2B6F2}">
  <cacheSource type="worksheet">
    <worksheetSource name="Movimenti"/>
  </cacheSource>
  <cacheFields count="26">
    <cacheField name="DATA MOVIMENTO" numFmtId="14">
      <sharedItems containsSemiMixedTypes="0" containsNonDate="0" containsDate="1" containsString="0" minDate="2025-07-04T00:00:00" maxDate="2027-07-28T00:00:00"/>
    </cacheField>
    <cacheField name="DESCRIZIONE" numFmtId="0">
      <sharedItems count="70">
        <s v="Acciaierie Nord - materiale"/>
        <s v="Incassi commesse prima quindicina"/>
        <s v="Stipendi e contributi"/>
        <s v="Greco srl - lavorazioni"/>
        <s v="Rata mutuo capannone"/>
        <s v="F24 imposte e contributi"/>
        <s v="Incassi commesse seconda quindicina"/>
        <s v="Acconto utile ai soci"/>
        <s v="Rata leasing"/>
        <s v="Energia elettrica e affitto"/>
        <s v="Finanziamento breve per scorte"/>
        <s v="Assicurazioni e consulenze"/>
        <s v="Cedole obbligazioni"/>
        <s v="Acquisto centro di lavoro"/>
        <s v="Mutuo per il centro di lavoro"/>
        <s v="Vendita furgone usato"/>
        <s v="Acquisto obbligazioni 3 anni"/>
        <s v="Vendita vecchio tornio"/>
        <s v="Impianto di aspirazione"/>
        <s v="Distribuzione utile ai soci"/>
        <s v="Apporto dei soci"/>
        <s v="Vendita quota obbligazioni scadute"/>
        <s v="Acquisto obbligazioni brevi"/>
        <s v="Cliente Bianchi - saldo commessa"/>
        <s v="Stipendi e contributi mese scorso"/>
        <s v="Cliente Verdi - acconto 30%"/>
        <s v="Greco srl - basamenti"/>
        <s v="Energia elettrica"/>
        <s v="Cliente Neri - saldo"/>
        <s v="Giro al fondo ossigeno"/>
        <s v="Giro dal conto operativo"/>
        <s v="Giro verso il fondo ossigeno"/>
        <s v="Cliente Bianchi - 1a tranche"/>
        <s v="Cliente Verdi - saldo"/>
        <s v="Assicurazioni e servizi"/>
        <s v="Cliente Neri - ordine nuovo"/>
        <s v="Rata leasing fresa"/>
        <s v="Cliente Bianchi - 2a tranche"/>
        <s v="Rossi Impianti - acconto 40%"/>
        <s v="Acquisto fresa usata"/>
        <s v="Finanziamento macchinario"/>
        <s v="Apporto dei soci per la fresa"/>
        <s v="Cliente Verdi - nuova commessa"/>
        <s v="Acquisto titoli a 12 mesi"/>
        <s v="Vendita vecchia fresa"/>
        <s v="Cliente Bianchi - 3a tranche"/>
        <s v="Anticipo su fatture"/>
        <s v="Cliente Neri - commessa"/>
        <s v="Rossi Impianti - saldo"/>
        <s v="Acquisto obbligazioni 2 anni"/>
        <s v="Cliente Verdi - commessa autunno"/>
        <s v="Cedola obbligazione"/>
        <s v="Vendita obbligazioni in scadenza"/>
        <s v="Metalli Veneti - materiale"/>
        <s v="Zanetti srl - commessa"/>
        <s v="Verdi Costruzioni - saldo"/>
        <s v="Ferriera del Sile - materiale"/>
        <s v="Officine Marchetti - commessa"/>
        <s v="Neri Meccanica - saldo"/>
        <s v="Acconto imposte di dicembre"/>
        <s v="Bianchi Impianti - commessa"/>
        <s v="Verdi Costruzioni - commessa"/>
        <s v="Zanetti srl - saldo"/>
        <s v="Neri Meccanica - commessa"/>
        <s v="Acquisto rettificatrice"/>
        <s v="Finanziamento per la rettificatrice"/>
        <s v="Officine Marchetti - saldo"/>
        <s v="Rossi Impianti - commessa"/>
        <s v="Bianchi Impianti - saldo"/>
        <s v="Vendita vecchio impianto"/>
      </sharedItems>
    </cacheField>
    <cacheField name="CATEGORIA" numFmtId="0">
      <sharedItems/>
    </cacheField>
    <cacheField name="IMPORTO" numFmtId="166">
      <sharedItems containsSemiMixedTypes="0" containsString="0" containsNumber="1" containsInteger="1" minValue="-45000" maxValue="50000"/>
    </cacheField>
    <cacheField name="STATO" numFmtId="0">
      <sharedItems/>
    </cacheField>
    <cacheField name="FATTO" numFmtId="0">
      <sharedItems/>
    </cacheField>
    <cacheField name="CONTO" numFmtId="0">
      <sharedItems count="2">
        <s v="OPERATIVO"/>
        <s v="FONDO"/>
      </sharedItems>
    </cacheField>
    <cacheField name="TIPO PAGAMENTO" numFmtId="0">
      <sharedItems/>
    </cacheField>
    <cacheField name="DOCUMENTO" numFmtId="0">
      <sharedItems containsBlank="1"/>
    </cacheField>
    <cacheField name="DATA DOCUMENTO" numFmtId="168">
      <sharedItems containsSemiMixedTypes="0" containsNonDate="0" containsDate="1" containsString="0" minDate="1899-12-30T00:00:00" maxDate="2027-06-05T00:00:00"/>
    </cacheField>
    <cacheField name="SCADENZA" numFmtId="168">
      <sharedItems containsSemiMixedTypes="0" containsNonDate="0" containsDate="1" containsString="0" minDate="1899-12-30T00:00:00" maxDate="2027-07-28T00:00:00"/>
    </cacheField>
    <cacheField name="NOTE" numFmtId="0">
      <sharedItems containsBlank="1"/>
    </cacheField>
    <cacheField name="AREA" numFmtId="0">
      <sharedItems/>
    </cacheField>
    <cacheField name="E/U" numFmtId="0">
      <sharedItems count="2">
        <s v="USCITE"/>
        <s v="ENTRATE"/>
      </sharedItems>
    </cacheField>
    <cacheField name="SETTIMANA" numFmtId="0">
      <sharedItems count="107">
        <s v="2025-06-30 (S27)"/>
        <s v="2025-07-07 (S28)"/>
        <s v="2025-07-14 (S29)"/>
        <s v="2025-07-21 (S30)"/>
        <s v="2025-08-04 (S32)"/>
        <s v="2025-08-11 (S33)"/>
        <s v="2025-08-18 (S34)"/>
        <s v="2025-08-25 (S35)"/>
        <s v="2025-09-01 (S36)"/>
        <s v="2025-09-08 (S37)"/>
        <s v="2025-09-15 (S38)"/>
        <s v="2025-09-22 (S39)"/>
        <s v="2025-09-29 (S40)"/>
        <s v="2025-10-06 (S41)"/>
        <s v="2025-10-13 (S42)"/>
        <s v="2025-10-20 (S43)"/>
        <s v="2025-10-27 (S44)"/>
        <s v="2025-11-03 (S45)"/>
        <s v="2025-11-10 (S46)"/>
        <s v="2025-11-17 (S47)"/>
        <s v="2025-11-24 (S48)"/>
        <s v="2025-12-01 (S49)"/>
        <s v="2025-12-08 (S50)"/>
        <s v="2025-12-15 (S51)"/>
        <s v="2025-12-22 (S52)"/>
        <s v="2025-12-29 (S01)"/>
        <s v="2026-01-05 (S02)"/>
        <s v="2026-01-12 (S03)"/>
        <s v="2026-01-19 (S04)"/>
        <s v="2026-01-26 (S05)"/>
        <s v="2026-02-02 (S06)"/>
        <s v="2026-02-09 (S07)"/>
        <s v="2026-02-16 (S08)"/>
        <s v="2026-02-23 (S09)"/>
        <s v="2026-03-02 (S10)"/>
        <s v="2026-03-09 (S11)"/>
        <s v="2026-03-16 (S12)"/>
        <s v="2026-03-23 (S13)"/>
        <s v="2026-03-30 (S14)"/>
        <s v="2026-04-06 (S15)"/>
        <s v="2026-04-13 (S16)"/>
        <s v="2026-04-20 (S17)"/>
        <s v="2026-04-27 (S18)"/>
        <s v="2026-05-04 (S19)"/>
        <s v="2026-05-11 (S20)"/>
        <s v="2026-05-18 (S21)"/>
        <s v="2026-05-25 (S22)"/>
        <s v="2026-06-01 (S23)"/>
        <s v="2026-06-08 (S24)"/>
        <s v="2026-06-15 (S25)"/>
        <s v="2026-06-22 (S26)"/>
        <s v="2026-07-06 (S28)"/>
        <s v="2026-07-13 (S29)"/>
        <s v="2026-07-20 (S30)"/>
        <s v="2026-08-03 (S32)"/>
        <s v="2026-08-10 (S33)"/>
        <s v="2026-08-17 (S34)"/>
        <s v="2026-08-24 (S35)"/>
        <s v="2026-08-31 (S36)"/>
        <s v="2026-09-07 (S37)"/>
        <s v="2026-09-14 (S38)"/>
        <s v="2026-09-21 (S39)"/>
        <s v="2026-09-28 (S40)"/>
        <s v="2026-10-05 (S41)"/>
        <s v="2026-10-12 (S42)"/>
        <s v="2026-10-19 (S43)"/>
        <s v="2026-11-02 (S45)"/>
        <s v="2026-11-09 (S46)"/>
        <s v="2026-11-16 (S47)"/>
        <s v="2026-11-23 (S48)"/>
        <s v="2026-11-30 (S49)"/>
        <s v="2026-12-07 (S50)"/>
        <s v="2026-12-14 (S51)"/>
        <s v="2026-12-21 (S52)"/>
        <s v="2027-01-04 (S01)"/>
        <s v="2027-01-11 (S02)"/>
        <s v="2027-01-18 (S03)"/>
        <s v="2027-01-25 (S04)"/>
        <s v="2027-02-01 (S05)"/>
        <s v="2027-02-08 (S06)"/>
        <s v="2027-02-15 (S07)"/>
        <s v="2027-02-22 (S08)"/>
        <s v="2027-03-01 (S09)"/>
        <s v="2027-03-08 (S10)"/>
        <s v="2027-03-15 (S11)"/>
        <s v="2027-03-22 (S12)"/>
        <s v="2027-03-29 (S13)"/>
        <s v="2027-04-05 (S14)"/>
        <s v="2027-04-12 (S15)"/>
        <s v="2027-04-19 (S16)"/>
        <s v="2027-04-26 (S17)"/>
        <s v="2027-05-03 (S18)"/>
        <s v="2027-05-10 (S19)"/>
        <s v="2027-05-17 (S20)"/>
        <s v="2027-05-24 (S21)"/>
        <s v="2027-05-31 (S22)"/>
        <s v="2027-06-07 (S23)"/>
        <s v="2027-06-14 (S24)"/>
        <s v="2027-06-21 (S25)"/>
        <s v="2027-06-28 (S26)"/>
        <s v="2027-07-05 (S27)"/>
        <s v="2027-07-12 (S28)"/>
        <s v="2027-07-19 (S29)"/>
        <s v="2027-07-26 (S30)"/>
        <s v="2026-07-27 (S31)" u="1"/>
        <s v="2025-07-28 (S31)" u="1"/>
        <s v="2026-12-28 (S53)" u="1"/>
      </sharedItems>
    </cacheField>
    <cacheField name="MESE" numFmtId="0">
      <sharedItems/>
    </cacheField>
    <cacheField name="GG RITARDO" numFmtId="0">
      <sharedItems containsMixedTypes="1" containsNumber="1" containsInteger="1" minValue="0" maxValue="4"/>
    </cacheField>
    <cacheField name="ULTIMI 12 MESI" numFmtId="0">
      <sharedItems/>
    </cacheField>
    <cacheField name="ORIZZONTE" numFmtId="0">
      <sharedItems/>
    </cacheField>
    <cacheField name="ULTIME 4 SETTIMANE" numFmtId="0">
      <sharedItems count="2">
        <s v="NO"/>
        <s v="SI"/>
      </sharedItems>
    </cacheField>
    <cacheField name="NELLE 13 SETTIMANE" numFmtId="0">
      <sharedItems/>
    </cacheField>
    <cacheField name="NEI 13 MESI" numFmtId="0">
      <sharedItems/>
    </cacheField>
    <cacheField name="TIPO GIORNI" numFmtId="0">
      <sharedItems containsMixedTypes="1" containsNumber="1" containsInteger="1" minValue="0" maxValue="0"/>
    </cacheField>
    <cacheField name="GG MOVIMENTO" numFmtId="1">
      <sharedItems containsSemiMixedTypes="0" containsString="0" containsNumber="1" containsInteger="1" minValue="-388" maxValue="365"/>
    </cacheField>
    <cacheField name="GG DOCUMENTO" numFmtId="1">
      <sharedItems containsString="0" containsBlank="1" containsNumber="1" containsInteger="1" minValue="-438" maxValue="312"/>
    </cacheField>
    <cacheField name="GG SCADENZA" numFmtId="1">
      <sharedItems containsString="0" containsBlank="1" containsNumber="1" containsInteger="1" minValue="-388" maxValue="365"/>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Revisione editoriale" refreshedDate="46235.431718055559" createdVersion="3" refreshedVersion="8" minRefreshableVersion="3" recordCount="278" xr:uid="{396CFE35-3D7A-485A-BC1B-2564DC6074AE}">
  <cacheSource type="worksheet">
    <worksheetSource name="Movimenti"/>
  </cacheSource>
  <cacheFields count="26">
    <cacheField name="DATA MOVIMENTO" numFmtId="14">
      <sharedItems containsSemiMixedTypes="0" containsNonDate="0" containsDate="1" containsString="0" minDate="2025-07-04T00:00:00" maxDate="2027-07-28T00:00:00"/>
    </cacheField>
    <cacheField name="DESCRIZIONE" numFmtId="0">
      <sharedItems count="70">
        <s v="Acciaierie Nord - materiale"/>
        <s v="Incassi commesse prima quindicina"/>
        <s v="Stipendi e contributi"/>
        <s v="Greco srl - lavorazioni"/>
        <s v="Rata mutuo capannone"/>
        <s v="F24 imposte e contributi"/>
        <s v="Incassi commesse seconda quindicina"/>
        <s v="Acconto utile ai soci"/>
        <s v="Rata leasing"/>
        <s v="Energia elettrica e affitto"/>
        <s v="Finanziamento breve per scorte"/>
        <s v="Assicurazioni e consulenze"/>
        <s v="Cedole obbligazioni"/>
        <s v="Acquisto centro di lavoro"/>
        <s v="Mutuo per il centro di lavoro"/>
        <s v="Vendita furgone usato"/>
        <s v="Acquisto obbligazioni 3 anni"/>
        <s v="Vendita vecchio tornio"/>
        <s v="Impianto di aspirazione"/>
        <s v="Distribuzione utile ai soci"/>
        <s v="Apporto dei soci"/>
        <s v="Vendita quota obbligazioni scadute"/>
        <s v="Acquisto obbligazioni brevi"/>
        <s v="Cliente Bianchi - saldo commessa"/>
        <s v="Stipendi e contributi mese scorso"/>
        <s v="Cliente Verdi - acconto 30%"/>
        <s v="Greco srl - basamenti"/>
        <s v="Energia elettrica"/>
        <s v="Cliente Neri - saldo"/>
        <s v="Giro al fondo ossigeno"/>
        <s v="Giro dal conto operativo"/>
        <s v="Giro verso il fondo ossigeno"/>
        <s v="Cliente Bianchi - 1a tranche"/>
        <s v="Cliente Verdi - saldo"/>
        <s v="Assicurazioni e servizi"/>
        <s v="Cliente Neri - ordine nuovo"/>
        <s v="Rata leasing fresa"/>
        <s v="Cliente Bianchi - 2a tranche"/>
        <s v="Rossi Impianti - acconto 40%"/>
        <s v="Acquisto fresa usata"/>
        <s v="Finanziamento macchinario"/>
        <s v="Apporto dei soci per la fresa"/>
        <s v="Cliente Verdi - nuova commessa"/>
        <s v="Acquisto titoli a 12 mesi"/>
        <s v="Vendita vecchia fresa"/>
        <s v="Cliente Bianchi - 3a tranche"/>
        <s v="Anticipo su fatture"/>
        <s v="Cliente Neri - commessa"/>
        <s v="Rossi Impianti - saldo"/>
        <s v="Acquisto obbligazioni 2 anni"/>
        <s v="Cliente Verdi - commessa autunno"/>
        <s v="Cedola obbligazione"/>
        <s v="Vendita obbligazioni in scadenza"/>
        <s v="Metalli Veneti - materiale"/>
        <s v="Zanetti srl - commessa"/>
        <s v="Verdi Costruzioni - saldo"/>
        <s v="Ferriera del Sile - materiale"/>
        <s v="Officine Marchetti - commessa"/>
        <s v="Neri Meccanica - saldo"/>
        <s v="Acconto imposte di dicembre"/>
        <s v="Bianchi Impianti - commessa"/>
        <s v="Verdi Costruzioni - commessa"/>
        <s v="Zanetti srl - saldo"/>
        <s v="Neri Meccanica - commessa"/>
        <s v="Acquisto rettificatrice"/>
        <s v="Finanziamento per la rettificatrice"/>
        <s v="Officine Marchetti - saldo"/>
        <s v="Rossi Impianti - commessa"/>
        <s v="Bianchi Impianti - saldo"/>
        <s v="Vendita vecchio impianto"/>
      </sharedItems>
    </cacheField>
    <cacheField name="CATEGORIA" numFmtId="0">
      <sharedItems/>
    </cacheField>
    <cacheField name="IMPORTO" numFmtId="166">
      <sharedItems containsSemiMixedTypes="0" containsString="0" containsNumber="1" containsInteger="1" minValue="-45000" maxValue="50000"/>
    </cacheField>
    <cacheField name="STATO" numFmtId="0">
      <sharedItems/>
    </cacheField>
    <cacheField name="FATTO" numFmtId="0">
      <sharedItems/>
    </cacheField>
    <cacheField name="CONTO" numFmtId="0">
      <sharedItems count="2">
        <s v="OPERATIVO"/>
        <s v="FONDO"/>
      </sharedItems>
    </cacheField>
    <cacheField name="TIPO PAGAMENTO" numFmtId="0">
      <sharedItems/>
    </cacheField>
    <cacheField name="DOCUMENTO" numFmtId="0">
      <sharedItems containsBlank="1"/>
    </cacheField>
    <cacheField name="DATA DOCUMENTO" numFmtId="168">
      <sharedItems containsSemiMixedTypes="0" containsNonDate="0" containsDate="1" containsString="0" minDate="1899-12-30T00:00:00" maxDate="2027-06-05T00:00:00"/>
    </cacheField>
    <cacheField name="SCADENZA" numFmtId="168">
      <sharedItems containsSemiMixedTypes="0" containsNonDate="0" containsDate="1" containsString="0" minDate="1899-12-30T00:00:00" maxDate="2027-07-28T00:00:00"/>
    </cacheField>
    <cacheField name="NOTE" numFmtId="0">
      <sharedItems containsBlank="1"/>
    </cacheField>
    <cacheField name="AREA" numFmtId="0">
      <sharedItems/>
    </cacheField>
    <cacheField name="E/U" numFmtId="0">
      <sharedItems count="2">
        <s v="USCITE"/>
        <s v="ENTRATE"/>
      </sharedItems>
    </cacheField>
    <cacheField name="SETTIMANA" numFmtId="0">
      <sharedItems count="107">
        <s v="2025-06-30 (S27)"/>
        <s v="2025-07-07 (S28)"/>
        <s v="2025-07-14 (S29)"/>
        <s v="2025-07-21 (S30)"/>
        <s v="2025-08-04 (S32)"/>
        <s v="2025-08-11 (S33)"/>
        <s v="2025-08-18 (S34)"/>
        <s v="2025-08-25 (S35)"/>
        <s v="2025-09-01 (S36)"/>
        <s v="2025-09-08 (S37)"/>
        <s v="2025-09-15 (S38)"/>
        <s v="2025-09-22 (S39)"/>
        <s v="2025-09-29 (S40)"/>
        <s v="2025-10-06 (S41)"/>
        <s v="2025-10-13 (S42)"/>
        <s v="2025-10-20 (S43)"/>
        <s v="2025-10-27 (S44)"/>
        <s v="2025-11-03 (S45)"/>
        <s v="2025-11-10 (S46)"/>
        <s v="2025-11-17 (S47)"/>
        <s v="2025-11-24 (S48)"/>
        <s v="2025-12-01 (S49)"/>
        <s v="2025-12-08 (S50)"/>
        <s v="2025-12-15 (S51)"/>
        <s v="2025-12-22 (S52)"/>
        <s v="2025-12-29 (S01)"/>
        <s v="2026-01-05 (S02)"/>
        <s v="2026-01-12 (S03)"/>
        <s v="2026-01-19 (S04)"/>
        <s v="2026-01-26 (S05)"/>
        <s v="2026-02-02 (S06)"/>
        <s v="2026-02-09 (S07)"/>
        <s v="2026-02-16 (S08)"/>
        <s v="2026-02-23 (S09)"/>
        <s v="2026-03-02 (S10)"/>
        <s v="2026-03-09 (S11)"/>
        <s v="2026-03-16 (S12)"/>
        <s v="2026-03-23 (S13)"/>
        <s v="2026-03-30 (S14)"/>
        <s v="2026-04-06 (S15)"/>
        <s v="2026-04-13 (S16)"/>
        <s v="2026-04-20 (S17)"/>
        <s v="2026-04-27 (S18)"/>
        <s v="2026-05-04 (S19)"/>
        <s v="2026-05-11 (S20)"/>
        <s v="2026-05-18 (S21)"/>
        <s v="2026-05-25 (S22)"/>
        <s v="2026-06-01 (S23)"/>
        <s v="2026-06-08 (S24)"/>
        <s v="2026-06-15 (S25)"/>
        <s v="2026-06-22 (S26)"/>
        <s v="2026-07-06 (S28)"/>
        <s v="2026-07-13 (S29)"/>
        <s v="2026-07-20 (S30)"/>
        <s v="2026-08-03 (S32)"/>
        <s v="2026-08-10 (S33)"/>
        <s v="2026-08-17 (S34)"/>
        <s v="2026-08-24 (S35)"/>
        <s v="2026-08-31 (S36)"/>
        <s v="2026-09-07 (S37)"/>
        <s v="2026-09-14 (S38)"/>
        <s v="2026-09-21 (S39)"/>
        <s v="2026-09-28 (S40)"/>
        <s v="2026-10-05 (S41)"/>
        <s v="2026-10-12 (S42)"/>
        <s v="2026-10-19 (S43)"/>
        <s v="2026-11-02 (S45)"/>
        <s v="2026-11-09 (S46)"/>
        <s v="2026-11-16 (S47)"/>
        <s v="2026-11-23 (S48)"/>
        <s v="2026-11-30 (S49)"/>
        <s v="2026-12-07 (S50)"/>
        <s v="2026-12-14 (S51)"/>
        <s v="2026-12-21 (S52)"/>
        <s v="2027-01-04 (S01)"/>
        <s v="2027-01-11 (S02)"/>
        <s v="2027-01-18 (S03)"/>
        <s v="2027-01-25 (S04)"/>
        <s v="2027-02-01 (S05)"/>
        <s v="2027-02-08 (S06)"/>
        <s v="2027-02-15 (S07)"/>
        <s v="2027-02-22 (S08)"/>
        <s v="2027-03-01 (S09)"/>
        <s v="2027-03-08 (S10)"/>
        <s v="2027-03-15 (S11)"/>
        <s v="2027-03-22 (S12)"/>
        <s v="2027-03-29 (S13)"/>
        <s v="2027-04-05 (S14)"/>
        <s v="2027-04-12 (S15)"/>
        <s v="2027-04-19 (S16)"/>
        <s v="2027-04-26 (S17)"/>
        <s v="2027-05-03 (S18)"/>
        <s v="2027-05-10 (S19)"/>
        <s v="2027-05-17 (S20)"/>
        <s v="2027-05-24 (S21)"/>
        <s v="2027-05-31 (S22)"/>
        <s v="2027-06-07 (S23)"/>
        <s v="2027-06-14 (S24)"/>
        <s v="2027-06-21 (S25)"/>
        <s v="2027-06-28 (S26)"/>
        <s v="2027-07-05 (S27)"/>
        <s v="2027-07-12 (S28)"/>
        <s v="2027-07-19 (S29)"/>
        <s v="2027-07-26 (S30)"/>
        <s v="2026-07-27 (S31)" u="1"/>
        <s v="2025-07-28 (S31)" u="1"/>
        <s v="2026-12-28 (S53)" u="1"/>
      </sharedItems>
    </cacheField>
    <cacheField name="MESE" numFmtId="0">
      <sharedItems/>
    </cacheField>
    <cacheField name="GG RITARDO" numFmtId="0">
      <sharedItems containsMixedTypes="1" containsNumber="1" containsInteger="1" minValue="0" maxValue="4"/>
    </cacheField>
    <cacheField name="ULTIMI 12 MESI" numFmtId="0">
      <sharedItems/>
    </cacheField>
    <cacheField name="ORIZZONTE" numFmtId="0">
      <sharedItems/>
    </cacheField>
    <cacheField name="ULTIME 4 SETTIMANE" numFmtId="0">
      <sharedItems/>
    </cacheField>
    <cacheField name="NELLE 13 SETTIMANE" numFmtId="0">
      <sharedItems count="2">
        <s v="NO"/>
        <s v="SI"/>
      </sharedItems>
    </cacheField>
    <cacheField name="NEI 13 MESI" numFmtId="0">
      <sharedItems/>
    </cacheField>
    <cacheField name="TIPO GIORNI" numFmtId="0">
      <sharedItems containsMixedTypes="1" containsNumber="1" containsInteger="1" minValue="0" maxValue="0"/>
    </cacheField>
    <cacheField name="GG MOVIMENTO" numFmtId="1">
      <sharedItems containsSemiMixedTypes="0" containsString="0" containsNumber="1" containsInteger="1" minValue="-388" maxValue="365"/>
    </cacheField>
    <cacheField name="GG DOCUMENTO" numFmtId="1">
      <sharedItems containsString="0" containsBlank="1" containsNumber="1" containsInteger="1" minValue="-438" maxValue="312"/>
    </cacheField>
    <cacheField name="GG SCADENZA" numFmtId="1">
      <sharedItems containsString="0" containsBlank="1" containsNumber="1" containsInteger="1" minValue="-388" maxValue="36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8">
  <r>
    <d v="2025-07-04T00:00:00"/>
    <x v="0"/>
    <s v="Materie prime"/>
    <n v="-11100"/>
    <s v="CERTO"/>
    <s v="SI"/>
    <x v="0"/>
    <s v="Ri.Ba"/>
    <m/>
    <d v="2025-05-30T00:00:00"/>
    <d v="2025-07-04T00:00:00"/>
    <m/>
    <s v="1 OPERATIVA"/>
    <x v="0"/>
    <x v="0"/>
    <s v="2025-07"/>
    <n v="0"/>
    <s v="NO"/>
    <s v="ESEGUITO"/>
    <x v="0"/>
    <s v="NO"/>
    <s v="NO"/>
    <s v="DPO"/>
    <n v="-388"/>
    <n v="-423"/>
    <n v="-388"/>
  </r>
  <r>
    <d v="2025-07-06T00:00:00"/>
    <x v="1"/>
    <s v="Incassi da clienti"/>
    <n v="33000"/>
    <s v="CERTO"/>
    <s v="SI"/>
    <x v="0"/>
    <s v="Bonifico"/>
    <m/>
    <d v="2025-05-17T00:00:00"/>
    <d v="2025-07-04T00:00:00"/>
    <m/>
    <s v="1 OPERATIVA"/>
    <x v="1"/>
    <x v="0"/>
    <s v="2025-07"/>
    <n v="2"/>
    <s v="NO"/>
    <s v="ESEGUITO"/>
    <x v="0"/>
    <s v="NO"/>
    <s v="NO"/>
    <s v="DSO"/>
    <n v="-386"/>
    <n v="-436"/>
    <n v="-388"/>
  </r>
  <r>
    <d v="2025-07-07T00:00:00"/>
    <x v="2"/>
    <s v="Stipendi e contributi"/>
    <n v="-24800"/>
    <s v="CERTO"/>
    <s v="SI"/>
    <x v="0"/>
    <s v="Bonifico"/>
    <m/>
    <d v="1899-12-30T00:00:00"/>
    <d v="2025-07-07T00:00:00"/>
    <m/>
    <s v="1 OPERATIVA"/>
    <x v="0"/>
    <x v="1"/>
    <s v="2025-07"/>
    <n v="0"/>
    <s v="NO"/>
    <s v="ESEGUITO"/>
    <x v="0"/>
    <s v="NO"/>
    <s v="NO"/>
    <n v="0"/>
    <n v="-385"/>
    <m/>
    <n v="-385"/>
  </r>
  <r>
    <d v="2025-07-10T00:00:00"/>
    <x v="3"/>
    <s v="Lavorazioni esterne"/>
    <n v="-6700"/>
    <s v="CERTO"/>
    <s v="SI"/>
    <x v="0"/>
    <s v="Bonifico"/>
    <m/>
    <d v="2025-05-31T00:00:00"/>
    <d v="2025-07-10T00:00:00"/>
    <m/>
    <s v="1 OPERATIVA"/>
    <x v="0"/>
    <x v="1"/>
    <s v="2025-07"/>
    <n v="0"/>
    <s v="NO"/>
    <s v="ESEGUITO"/>
    <x v="0"/>
    <s v="NO"/>
    <s v="NO"/>
    <s v="DPO"/>
    <n v="-382"/>
    <n v="-422"/>
    <n v="-382"/>
  </r>
  <r>
    <d v="2025-07-16T00:00:00"/>
    <x v="4"/>
    <s v="Rimborso finanziamenti"/>
    <n v="-2400"/>
    <s v="CERTO"/>
    <s v="SI"/>
    <x v="0"/>
    <s v="RID"/>
    <m/>
    <d v="1899-12-30T00:00:00"/>
    <d v="2025-07-16T00:00:00"/>
    <m/>
    <s v="3 FINANZIAMENTI"/>
    <x v="0"/>
    <x v="2"/>
    <s v="2025-07"/>
    <n v="0"/>
    <s v="NO"/>
    <s v="ESEGUITO"/>
    <x v="0"/>
    <s v="NO"/>
    <s v="NO"/>
    <n v="0"/>
    <n v="-376"/>
    <m/>
    <n v="-376"/>
  </r>
  <r>
    <d v="2025-07-17T00:00:00"/>
    <x v="5"/>
    <s v="Imposte e F24"/>
    <n v="-8500"/>
    <s v="CERTO"/>
    <s v="SI"/>
    <x v="0"/>
    <s v="F24"/>
    <m/>
    <d v="1899-12-30T00:00:00"/>
    <d v="2025-07-17T00:00:00"/>
    <m/>
    <s v="1 OPERATIVA"/>
    <x v="0"/>
    <x v="2"/>
    <s v="2025-07"/>
    <n v="0"/>
    <s v="NO"/>
    <s v="ESEGUITO"/>
    <x v="0"/>
    <s v="NO"/>
    <s v="NO"/>
    <n v="0"/>
    <n v="-375"/>
    <m/>
    <n v="-375"/>
  </r>
  <r>
    <d v="2025-07-19T00:00:00"/>
    <x v="6"/>
    <s v="Incassi da clienti"/>
    <n v="27600"/>
    <s v="CERTO"/>
    <s v="SI"/>
    <x v="0"/>
    <s v="Bonifico"/>
    <m/>
    <d v="2025-05-15T00:00:00"/>
    <d v="2025-07-16T00:00:00"/>
    <m/>
    <s v="1 OPERATIVA"/>
    <x v="1"/>
    <x v="2"/>
    <s v="2025-07"/>
    <n v="3"/>
    <s v="NO"/>
    <s v="ESEGUITO"/>
    <x v="0"/>
    <s v="NO"/>
    <s v="NO"/>
    <s v="DSO"/>
    <n v="-373"/>
    <n v="-438"/>
    <n v="-376"/>
  </r>
  <r>
    <d v="2025-07-22T00:00:00"/>
    <x v="7"/>
    <s v="Prelievi e dividendi ai soci"/>
    <n v="-12000"/>
    <s v="CERTO"/>
    <s v="SI"/>
    <x v="0"/>
    <s v="Bonifico"/>
    <m/>
    <d v="1899-12-30T00:00:00"/>
    <d v="2025-07-22T00:00:00"/>
    <m/>
    <s v="3 FINANZIAMENTI"/>
    <x v="0"/>
    <x v="3"/>
    <s v="2025-07"/>
    <n v="0"/>
    <s v="NO"/>
    <s v="ESEGUITO"/>
    <x v="0"/>
    <s v="NO"/>
    <s v="NO"/>
    <n v="0"/>
    <n v="-370"/>
    <m/>
    <n v="-370"/>
  </r>
  <r>
    <d v="2025-07-25T00:00:00"/>
    <x v="8"/>
    <s v="Rimborso finanziamenti"/>
    <n v="-1850"/>
    <s v="CERTO"/>
    <s v="SI"/>
    <x v="0"/>
    <s v="RID"/>
    <m/>
    <d v="1899-12-30T00:00:00"/>
    <d v="2025-07-25T00:00:00"/>
    <m/>
    <s v="3 FINANZIAMENTI"/>
    <x v="0"/>
    <x v="3"/>
    <s v="2025-07"/>
    <n v="0"/>
    <s v="NO"/>
    <s v="ESEGUITO"/>
    <x v="0"/>
    <s v="NO"/>
    <s v="NO"/>
    <n v="0"/>
    <n v="-367"/>
    <m/>
    <n v="-367"/>
  </r>
  <r>
    <d v="2025-07-27T00:00:00"/>
    <x v="9"/>
    <s v="Affitti e utenze"/>
    <n v="-3100"/>
    <s v="CERTO"/>
    <s v="SI"/>
    <x v="0"/>
    <s v="RID"/>
    <m/>
    <d v="1899-12-30T00:00:00"/>
    <d v="2025-07-27T00:00:00"/>
    <m/>
    <s v="1 OPERATIVA"/>
    <x v="0"/>
    <x v="3"/>
    <s v="2025-07"/>
    <n v="0"/>
    <s v="NO"/>
    <s v="ESEGUITO"/>
    <x v="0"/>
    <s v="NO"/>
    <s v="NO"/>
    <n v="0"/>
    <n v="-365"/>
    <m/>
    <n v="-365"/>
  </r>
  <r>
    <d v="2025-08-04T00:00:00"/>
    <x v="0"/>
    <s v="Materie prime"/>
    <n v="-9500"/>
    <s v="CERTO"/>
    <s v="SI"/>
    <x v="0"/>
    <s v="Ri.Ba"/>
    <m/>
    <d v="2025-07-05T00:00:00"/>
    <d v="2025-08-04T00:00:00"/>
    <m/>
    <s v="1 OPERATIVA"/>
    <x v="0"/>
    <x v="4"/>
    <s v="2025-08"/>
    <n v="0"/>
    <s v="SI"/>
    <s v="ESEGUITO"/>
    <x v="0"/>
    <s v="NO"/>
    <s v="NO"/>
    <s v="DPO"/>
    <n v="-357"/>
    <n v="-387"/>
    <n v="-357"/>
  </r>
  <r>
    <d v="2025-08-06T00:00:00"/>
    <x v="1"/>
    <s v="Incassi da clienti"/>
    <n v="30000"/>
    <s v="CERTO"/>
    <s v="SI"/>
    <x v="0"/>
    <s v="Bonifico"/>
    <m/>
    <d v="2025-06-12T00:00:00"/>
    <d v="2025-08-04T00:00:00"/>
    <m/>
    <s v="1 OPERATIVA"/>
    <x v="1"/>
    <x v="4"/>
    <s v="2025-08"/>
    <n v="2"/>
    <s v="SI"/>
    <s v="ESEGUITO"/>
    <x v="0"/>
    <s v="NO"/>
    <s v="NO"/>
    <s v="DSO"/>
    <n v="-355"/>
    <n v="-410"/>
    <n v="-357"/>
  </r>
  <r>
    <d v="2025-08-07T00:00:00"/>
    <x v="2"/>
    <s v="Stipendi e contributi"/>
    <n v="-24800"/>
    <s v="CERTO"/>
    <s v="SI"/>
    <x v="0"/>
    <s v="Bonifico"/>
    <m/>
    <d v="1899-12-30T00:00:00"/>
    <d v="2025-08-07T00:00:00"/>
    <m/>
    <s v="1 OPERATIVA"/>
    <x v="0"/>
    <x v="4"/>
    <s v="2025-08"/>
    <n v="0"/>
    <s v="SI"/>
    <s v="ESEGUITO"/>
    <x v="0"/>
    <s v="NO"/>
    <s v="NO"/>
    <n v="0"/>
    <n v="-354"/>
    <m/>
    <n v="-354"/>
  </r>
  <r>
    <d v="2025-08-10T00:00:00"/>
    <x v="3"/>
    <s v="Lavorazioni esterne"/>
    <n v="-5500"/>
    <s v="CERTO"/>
    <s v="SI"/>
    <x v="0"/>
    <s v="Bonifico"/>
    <m/>
    <d v="2025-07-03T00:00:00"/>
    <d v="2025-08-10T00:00:00"/>
    <m/>
    <s v="1 OPERATIVA"/>
    <x v="0"/>
    <x v="4"/>
    <s v="2025-08"/>
    <n v="0"/>
    <s v="SI"/>
    <s v="ESEGUITO"/>
    <x v="0"/>
    <s v="NO"/>
    <s v="NO"/>
    <s v="DPO"/>
    <n v="-351"/>
    <n v="-389"/>
    <n v="-351"/>
  </r>
  <r>
    <d v="2025-08-11T00:00:00"/>
    <x v="10"/>
    <s v="Nuovi finanziamenti"/>
    <n v="20000"/>
    <s v="CERTO"/>
    <s v="SI"/>
    <x v="0"/>
    <s v="Bonifico"/>
    <m/>
    <d v="1899-12-30T00:00:00"/>
    <d v="2025-08-11T00:00:00"/>
    <m/>
    <s v="3 FINANZIAMENTI"/>
    <x v="1"/>
    <x v="5"/>
    <s v="2025-08"/>
    <n v="0"/>
    <s v="SI"/>
    <s v="ESEGUITO"/>
    <x v="0"/>
    <s v="NO"/>
    <s v="NO"/>
    <n v="0"/>
    <n v="-350"/>
    <m/>
    <n v="-350"/>
  </r>
  <r>
    <d v="2025-08-16T00:00:00"/>
    <x v="4"/>
    <s v="Rimborso finanziamenti"/>
    <n v="-2400"/>
    <s v="CERTO"/>
    <s v="SI"/>
    <x v="0"/>
    <s v="RID"/>
    <m/>
    <d v="1899-12-30T00:00:00"/>
    <d v="2025-08-16T00:00:00"/>
    <m/>
    <s v="3 FINANZIAMENTI"/>
    <x v="0"/>
    <x v="5"/>
    <s v="2025-08"/>
    <n v="0"/>
    <s v="SI"/>
    <s v="ESEGUITO"/>
    <x v="0"/>
    <s v="NO"/>
    <s v="NO"/>
    <n v="0"/>
    <n v="-345"/>
    <m/>
    <n v="-345"/>
  </r>
  <r>
    <d v="2025-08-17T00:00:00"/>
    <x v="5"/>
    <s v="Imposte e F24"/>
    <n v="-8500"/>
    <s v="CERTO"/>
    <s v="SI"/>
    <x v="0"/>
    <s v="F24"/>
    <m/>
    <d v="1899-12-30T00:00:00"/>
    <d v="2025-08-17T00:00:00"/>
    <m/>
    <s v="1 OPERATIVA"/>
    <x v="0"/>
    <x v="5"/>
    <s v="2025-08"/>
    <n v="0"/>
    <s v="SI"/>
    <s v="ESEGUITO"/>
    <x v="0"/>
    <s v="NO"/>
    <s v="NO"/>
    <n v="0"/>
    <n v="-344"/>
    <m/>
    <n v="-344"/>
  </r>
  <r>
    <d v="2025-08-18T00:00:00"/>
    <x v="11"/>
    <s v="Servizi e consulenze"/>
    <n v="-2400"/>
    <s v="CERTO"/>
    <s v="SI"/>
    <x v="0"/>
    <s v="RID"/>
    <m/>
    <d v="2025-07-19T00:00:00"/>
    <d v="2025-08-18T00:00:00"/>
    <m/>
    <s v="1 OPERATIVA"/>
    <x v="0"/>
    <x v="6"/>
    <s v="2025-08"/>
    <n v="0"/>
    <s v="SI"/>
    <s v="ESEGUITO"/>
    <x v="0"/>
    <s v="NO"/>
    <s v="NO"/>
    <s v="DPO"/>
    <n v="-343"/>
    <n v="-373"/>
    <n v="-343"/>
  </r>
  <r>
    <d v="2025-08-19T00:00:00"/>
    <x v="6"/>
    <s v="Incassi da clienti"/>
    <n v="30000"/>
    <s v="CERTO"/>
    <s v="SI"/>
    <x v="0"/>
    <s v="Bonifico"/>
    <m/>
    <d v="2025-06-20T00:00:00"/>
    <d v="2025-08-16T00:00:00"/>
    <m/>
    <s v="1 OPERATIVA"/>
    <x v="1"/>
    <x v="6"/>
    <s v="2025-08"/>
    <n v="3"/>
    <s v="SI"/>
    <s v="ESEGUITO"/>
    <x v="0"/>
    <s v="NO"/>
    <s v="NO"/>
    <s v="DSO"/>
    <n v="-342"/>
    <n v="-402"/>
    <n v="-345"/>
  </r>
  <r>
    <d v="2025-08-25T00:00:00"/>
    <x v="8"/>
    <s v="Rimborso finanziamenti"/>
    <n v="-1850"/>
    <s v="CERTO"/>
    <s v="SI"/>
    <x v="0"/>
    <s v="RID"/>
    <m/>
    <d v="1899-12-30T00:00:00"/>
    <d v="2025-08-25T00:00:00"/>
    <m/>
    <s v="3 FINANZIAMENTI"/>
    <x v="0"/>
    <x v="7"/>
    <s v="2025-08"/>
    <n v="0"/>
    <s v="SI"/>
    <s v="ESEGUITO"/>
    <x v="0"/>
    <s v="NO"/>
    <s v="NO"/>
    <n v="0"/>
    <n v="-336"/>
    <m/>
    <n v="-336"/>
  </r>
  <r>
    <d v="2025-08-27T00:00:00"/>
    <x v="9"/>
    <s v="Affitti e utenze"/>
    <n v="-3100"/>
    <s v="CERTO"/>
    <s v="SI"/>
    <x v="0"/>
    <s v="RID"/>
    <m/>
    <d v="1899-12-30T00:00:00"/>
    <d v="2025-08-27T00:00:00"/>
    <m/>
    <s v="1 OPERATIVA"/>
    <x v="0"/>
    <x v="7"/>
    <s v="2025-08"/>
    <n v="0"/>
    <s v="SI"/>
    <s v="ESEGUITO"/>
    <x v="0"/>
    <s v="NO"/>
    <s v="NO"/>
    <n v="0"/>
    <n v="-334"/>
    <m/>
    <n v="-334"/>
  </r>
  <r>
    <d v="2025-09-04T00:00:00"/>
    <x v="0"/>
    <s v="Materie prime"/>
    <n v="-7900"/>
    <s v="CERTO"/>
    <s v="SI"/>
    <x v="0"/>
    <s v="Ri.Ba"/>
    <m/>
    <d v="2025-07-21T00:00:00"/>
    <d v="2025-09-04T00:00:00"/>
    <m/>
    <s v="1 OPERATIVA"/>
    <x v="0"/>
    <x v="8"/>
    <s v="2025-09"/>
    <n v="0"/>
    <s v="SI"/>
    <s v="ESEGUITO"/>
    <x v="0"/>
    <s v="NO"/>
    <s v="NO"/>
    <s v="DPO"/>
    <n v="-326"/>
    <n v="-371"/>
    <n v="-326"/>
  </r>
  <r>
    <d v="2025-09-06T00:00:00"/>
    <x v="1"/>
    <s v="Incassi da clienti"/>
    <n v="27000"/>
    <s v="CERTO"/>
    <s v="SI"/>
    <x v="0"/>
    <s v="Bonifico"/>
    <m/>
    <d v="2025-07-23T00:00:00"/>
    <d v="2025-09-04T00:00:00"/>
    <m/>
    <s v="1 OPERATIVA"/>
    <x v="1"/>
    <x v="8"/>
    <s v="2025-09"/>
    <n v="2"/>
    <s v="SI"/>
    <s v="ESEGUITO"/>
    <x v="0"/>
    <s v="NO"/>
    <s v="NO"/>
    <s v="DSO"/>
    <n v="-324"/>
    <n v="-369"/>
    <n v="-326"/>
  </r>
  <r>
    <d v="2025-09-07T00:00:00"/>
    <x v="2"/>
    <s v="Stipendi e contributi"/>
    <n v="-24800"/>
    <s v="CERTO"/>
    <s v="SI"/>
    <x v="0"/>
    <s v="Bonifico"/>
    <m/>
    <d v="1899-12-30T00:00:00"/>
    <d v="2025-09-07T00:00:00"/>
    <m/>
    <s v="1 OPERATIVA"/>
    <x v="0"/>
    <x v="8"/>
    <s v="2025-09"/>
    <n v="0"/>
    <s v="SI"/>
    <s v="ESEGUITO"/>
    <x v="0"/>
    <s v="NO"/>
    <s v="NO"/>
    <n v="0"/>
    <n v="-323"/>
    <m/>
    <n v="-323"/>
  </r>
  <r>
    <d v="2025-09-09T00:00:00"/>
    <x v="12"/>
    <s v="Cedole e dividendi incassati"/>
    <n v="900"/>
    <s v="CERTO"/>
    <s v="SI"/>
    <x v="1"/>
    <s v="Bonifico"/>
    <m/>
    <d v="1899-12-30T00:00:00"/>
    <d v="2025-09-09T00:00:00"/>
    <m/>
    <s v="2 INVESTIMENTI"/>
    <x v="1"/>
    <x v="9"/>
    <s v="2025-09"/>
    <n v="0"/>
    <s v="SI"/>
    <s v="ESEGUITO"/>
    <x v="0"/>
    <s v="NO"/>
    <s v="NO"/>
    <n v="0"/>
    <n v="-321"/>
    <m/>
    <n v="-321"/>
  </r>
  <r>
    <d v="2025-09-10T00:00:00"/>
    <x v="3"/>
    <s v="Lavorazioni esterne"/>
    <n v="-4300"/>
    <s v="CERTO"/>
    <s v="SI"/>
    <x v="0"/>
    <s v="Bonifico"/>
    <m/>
    <d v="2025-08-06T00:00:00"/>
    <d v="2025-09-10T00:00:00"/>
    <m/>
    <s v="1 OPERATIVA"/>
    <x v="0"/>
    <x v="9"/>
    <s v="2025-09"/>
    <n v="0"/>
    <s v="SI"/>
    <s v="ESEGUITO"/>
    <x v="0"/>
    <s v="NO"/>
    <s v="NO"/>
    <s v="DPO"/>
    <n v="-320"/>
    <n v="-355"/>
    <n v="-320"/>
  </r>
  <r>
    <d v="2025-09-16T00:00:00"/>
    <x v="4"/>
    <s v="Rimborso finanziamenti"/>
    <n v="-2400"/>
    <s v="CERTO"/>
    <s v="SI"/>
    <x v="0"/>
    <s v="RID"/>
    <m/>
    <d v="1899-12-30T00:00:00"/>
    <d v="2025-09-16T00:00:00"/>
    <m/>
    <s v="3 FINANZIAMENTI"/>
    <x v="0"/>
    <x v="10"/>
    <s v="2025-09"/>
    <n v="0"/>
    <s v="SI"/>
    <s v="ESEGUITO"/>
    <x v="0"/>
    <s v="NO"/>
    <s v="NO"/>
    <n v="0"/>
    <n v="-314"/>
    <m/>
    <n v="-314"/>
  </r>
  <r>
    <d v="2025-09-17T00:00:00"/>
    <x v="5"/>
    <s v="Imposte e F24"/>
    <n v="-8500"/>
    <s v="CERTO"/>
    <s v="SI"/>
    <x v="0"/>
    <s v="F24"/>
    <m/>
    <d v="1899-12-30T00:00:00"/>
    <d v="2025-09-17T00:00:00"/>
    <m/>
    <s v="1 OPERATIVA"/>
    <x v="0"/>
    <x v="10"/>
    <s v="2025-09"/>
    <n v="0"/>
    <s v="SI"/>
    <s v="ESEGUITO"/>
    <x v="0"/>
    <s v="NO"/>
    <s v="NO"/>
    <n v="0"/>
    <n v="-313"/>
    <m/>
    <n v="-313"/>
  </r>
  <r>
    <d v="2025-09-19T00:00:00"/>
    <x v="6"/>
    <s v="Incassi da clienti"/>
    <n v="32400"/>
    <s v="CERTO"/>
    <s v="SI"/>
    <x v="0"/>
    <s v="Bonifico"/>
    <m/>
    <d v="2025-07-06T00:00:00"/>
    <d v="2025-09-16T00:00:00"/>
    <m/>
    <s v="1 OPERATIVA"/>
    <x v="1"/>
    <x v="10"/>
    <s v="2025-09"/>
    <n v="3"/>
    <s v="SI"/>
    <s v="ESEGUITO"/>
    <x v="0"/>
    <s v="NO"/>
    <s v="NO"/>
    <s v="DSO"/>
    <n v="-311"/>
    <n v="-386"/>
    <n v="-314"/>
  </r>
  <r>
    <d v="2025-09-25T00:00:00"/>
    <x v="8"/>
    <s v="Rimborso finanziamenti"/>
    <n v="-1850"/>
    <s v="CERTO"/>
    <s v="SI"/>
    <x v="0"/>
    <s v="RID"/>
    <m/>
    <d v="1899-12-30T00:00:00"/>
    <d v="2025-09-25T00:00:00"/>
    <m/>
    <s v="3 FINANZIAMENTI"/>
    <x v="0"/>
    <x v="11"/>
    <s v="2025-09"/>
    <n v="0"/>
    <s v="SI"/>
    <s v="ESEGUITO"/>
    <x v="0"/>
    <s v="NO"/>
    <s v="NO"/>
    <n v="0"/>
    <n v="-305"/>
    <m/>
    <n v="-305"/>
  </r>
  <r>
    <d v="2025-09-27T00:00:00"/>
    <x v="9"/>
    <s v="Affitti e utenze"/>
    <n v="-3100"/>
    <s v="CERTO"/>
    <s v="SI"/>
    <x v="0"/>
    <s v="RID"/>
    <m/>
    <d v="1899-12-30T00:00:00"/>
    <d v="2025-09-27T00:00:00"/>
    <m/>
    <s v="1 OPERATIVA"/>
    <x v="0"/>
    <x v="11"/>
    <s v="2025-09"/>
    <n v="0"/>
    <s v="SI"/>
    <s v="ESEGUITO"/>
    <x v="0"/>
    <s v="NO"/>
    <s v="NO"/>
    <n v="0"/>
    <n v="-303"/>
    <m/>
    <n v="-303"/>
  </r>
  <r>
    <d v="2025-10-04T00:00:00"/>
    <x v="0"/>
    <s v="Materie prime"/>
    <n v="-10300"/>
    <s v="CERTO"/>
    <s v="SI"/>
    <x v="0"/>
    <s v="Ri.Ba"/>
    <m/>
    <d v="2025-08-25T00:00:00"/>
    <d v="2025-10-04T00:00:00"/>
    <m/>
    <s v="1 OPERATIVA"/>
    <x v="0"/>
    <x v="12"/>
    <s v="2025-10"/>
    <n v="0"/>
    <s v="SI"/>
    <s v="ESEGUITO"/>
    <x v="0"/>
    <s v="NO"/>
    <s v="NO"/>
    <s v="DPO"/>
    <n v="-296"/>
    <n v="-336"/>
    <n v="-296"/>
  </r>
  <r>
    <d v="2025-10-06T00:00:00"/>
    <x v="1"/>
    <s v="Incassi da clienti"/>
    <n v="31500"/>
    <s v="CERTO"/>
    <s v="SI"/>
    <x v="0"/>
    <s v="Bonifico"/>
    <m/>
    <d v="2025-08-17T00:00:00"/>
    <d v="2025-10-04T00:00:00"/>
    <m/>
    <s v="1 OPERATIVA"/>
    <x v="1"/>
    <x v="13"/>
    <s v="2025-10"/>
    <n v="2"/>
    <s v="SI"/>
    <s v="ESEGUITO"/>
    <x v="0"/>
    <s v="NO"/>
    <s v="NO"/>
    <s v="DSO"/>
    <n v="-294"/>
    <n v="-344"/>
    <n v="-296"/>
  </r>
  <r>
    <d v="2025-10-07T00:00:00"/>
    <x v="2"/>
    <s v="Stipendi e contributi"/>
    <n v="-24800"/>
    <s v="CERTO"/>
    <s v="SI"/>
    <x v="0"/>
    <s v="Bonifico"/>
    <m/>
    <d v="1899-12-30T00:00:00"/>
    <d v="2025-10-07T00:00:00"/>
    <m/>
    <s v="1 OPERATIVA"/>
    <x v="0"/>
    <x v="13"/>
    <s v="2025-10"/>
    <n v="0"/>
    <s v="SI"/>
    <s v="ESEGUITO"/>
    <x v="0"/>
    <s v="NO"/>
    <s v="NO"/>
    <n v="0"/>
    <n v="-293"/>
    <m/>
    <n v="-293"/>
  </r>
  <r>
    <d v="2025-10-10T00:00:00"/>
    <x v="3"/>
    <s v="Lavorazioni esterne"/>
    <n v="-6100"/>
    <s v="CERTO"/>
    <s v="SI"/>
    <x v="0"/>
    <s v="Bonifico"/>
    <m/>
    <d v="2025-09-10T00:00:00"/>
    <d v="2025-10-10T00:00:00"/>
    <m/>
    <s v="1 OPERATIVA"/>
    <x v="0"/>
    <x v="13"/>
    <s v="2025-10"/>
    <n v="0"/>
    <s v="SI"/>
    <s v="ESEGUITO"/>
    <x v="0"/>
    <s v="NO"/>
    <s v="NO"/>
    <s v="DPO"/>
    <n v="-290"/>
    <n v="-320"/>
    <n v="-290"/>
  </r>
  <r>
    <d v="2025-10-13T00:00:00"/>
    <x v="13"/>
    <s v="Acquisto macchinari e impianti"/>
    <n v="-45000"/>
    <s v="CERTO"/>
    <s v="SI"/>
    <x v="0"/>
    <s v="Bonifico"/>
    <m/>
    <d v="1899-12-30T00:00:00"/>
    <d v="2025-10-13T00:00:00"/>
    <s v="investimento del 2025"/>
    <s v="2 INVESTIMENTI"/>
    <x v="0"/>
    <x v="14"/>
    <s v="2025-10"/>
    <n v="0"/>
    <s v="SI"/>
    <s v="ESEGUITO"/>
    <x v="0"/>
    <s v="NO"/>
    <s v="NO"/>
    <n v="0"/>
    <n v="-287"/>
    <m/>
    <n v="-287"/>
  </r>
  <r>
    <d v="2025-10-15T00:00:00"/>
    <x v="14"/>
    <s v="Nuovi finanziamenti"/>
    <n v="50000"/>
    <s v="CERTO"/>
    <s v="SI"/>
    <x v="0"/>
    <s v="Bonifico"/>
    <m/>
    <d v="1899-12-30T00:00:00"/>
    <d v="2025-10-15T00:00:00"/>
    <m/>
    <s v="3 FINANZIAMENTI"/>
    <x v="1"/>
    <x v="14"/>
    <s v="2025-10"/>
    <n v="0"/>
    <s v="SI"/>
    <s v="ESEGUITO"/>
    <x v="0"/>
    <s v="NO"/>
    <s v="NO"/>
    <n v="0"/>
    <n v="-285"/>
    <m/>
    <n v="-285"/>
  </r>
  <r>
    <d v="2025-10-16T00:00:00"/>
    <x v="4"/>
    <s v="Rimborso finanziamenti"/>
    <n v="-2400"/>
    <s v="CERTO"/>
    <s v="SI"/>
    <x v="0"/>
    <s v="RID"/>
    <m/>
    <d v="1899-12-30T00:00:00"/>
    <d v="2025-10-16T00:00:00"/>
    <m/>
    <s v="3 FINANZIAMENTI"/>
    <x v="0"/>
    <x v="14"/>
    <s v="2025-10"/>
    <n v="0"/>
    <s v="SI"/>
    <s v="ESEGUITO"/>
    <x v="0"/>
    <s v="NO"/>
    <s v="NO"/>
    <n v="0"/>
    <n v="-284"/>
    <m/>
    <n v="-284"/>
  </r>
  <r>
    <d v="2025-10-17T00:00:00"/>
    <x v="5"/>
    <s v="Imposte e F24"/>
    <n v="-8500"/>
    <s v="CERTO"/>
    <s v="SI"/>
    <x v="0"/>
    <s v="F24"/>
    <m/>
    <d v="1899-12-30T00:00:00"/>
    <d v="2025-10-17T00:00:00"/>
    <m/>
    <s v="1 OPERATIVA"/>
    <x v="0"/>
    <x v="14"/>
    <s v="2025-10"/>
    <n v="0"/>
    <s v="SI"/>
    <s v="ESEGUITO"/>
    <x v="0"/>
    <s v="NO"/>
    <s v="NO"/>
    <n v="0"/>
    <n v="-283"/>
    <m/>
    <n v="-283"/>
  </r>
  <r>
    <d v="2025-10-18T00:00:00"/>
    <x v="11"/>
    <s v="Servizi e consulenze"/>
    <n v="-2400"/>
    <s v="CERTO"/>
    <s v="SI"/>
    <x v="0"/>
    <s v="RID"/>
    <m/>
    <d v="2025-09-10T00:00:00"/>
    <d v="2025-10-18T00:00:00"/>
    <m/>
    <s v="1 OPERATIVA"/>
    <x v="0"/>
    <x v="14"/>
    <s v="2025-10"/>
    <n v="0"/>
    <s v="SI"/>
    <s v="ESEGUITO"/>
    <x v="0"/>
    <s v="NO"/>
    <s v="NO"/>
    <s v="DPO"/>
    <n v="-282"/>
    <n v="-320"/>
    <n v="-282"/>
  </r>
  <r>
    <d v="2025-10-19T00:00:00"/>
    <x v="6"/>
    <s v="Incassi da clienti"/>
    <n v="28800"/>
    <s v="CERTO"/>
    <s v="SI"/>
    <x v="0"/>
    <s v="Bonifico"/>
    <m/>
    <d v="2025-08-15T00:00:00"/>
    <d v="2025-10-16T00:00:00"/>
    <m/>
    <s v="1 OPERATIVA"/>
    <x v="1"/>
    <x v="14"/>
    <s v="2025-10"/>
    <n v="3"/>
    <s v="SI"/>
    <s v="ESEGUITO"/>
    <x v="0"/>
    <s v="NO"/>
    <s v="NO"/>
    <s v="DSO"/>
    <n v="-281"/>
    <n v="-346"/>
    <n v="-284"/>
  </r>
  <r>
    <d v="2025-10-25T00:00:00"/>
    <x v="8"/>
    <s v="Rimborso finanziamenti"/>
    <n v="-1850"/>
    <s v="CERTO"/>
    <s v="SI"/>
    <x v="0"/>
    <s v="RID"/>
    <m/>
    <d v="1899-12-30T00:00:00"/>
    <d v="2025-10-25T00:00:00"/>
    <m/>
    <s v="3 FINANZIAMENTI"/>
    <x v="0"/>
    <x v="15"/>
    <s v="2025-10"/>
    <n v="0"/>
    <s v="SI"/>
    <s v="ESEGUITO"/>
    <x v="0"/>
    <s v="NO"/>
    <s v="NO"/>
    <n v="0"/>
    <n v="-275"/>
    <m/>
    <n v="-275"/>
  </r>
  <r>
    <d v="2025-10-27T00:00:00"/>
    <x v="9"/>
    <s v="Affitti e utenze"/>
    <n v="-3100"/>
    <s v="CERTO"/>
    <s v="SI"/>
    <x v="0"/>
    <s v="RID"/>
    <m/>
    <d v="1899-12-30T00:00:00"/>
    <d v="2025-10-27T00:00:00"/>
    <m/>
    <s v="1 OPERATIVA"/>
    <x v="0"/>
    <x v="16"/>
    <s v="2025-10"/>
    <n v="0"/>
    <s v="SI"/>
    <s v="ESEGUITO"/>
    <x v="0"/>
    <s v="NO"/>
    <s v="NO"/>
    <n v="0"/>
    <n v="-273"/>
    <m/>
    <n v="-273"/>
  </r>
  <r>
    <d v="2025-11-04T00:00:00"/>
    <x v="0"/>
    <s v="Materie prime"/>
    <n v="-8700"/>
    <s v="CERTO"/>
    <s v="SI"/>
    <x v="0"/>
    <s v="Ri.Ba"/>
    <m/>
    <d v="2025-10-05T00:00:00"/>
    <d v="2025-11-04T00:00:00"/>
    <m/>
    <s v="1 OPERATIVA"/>
    <x v="0"/>
    <x v="17"/>
    <s v="2025-11"/>
    <n v="0"/>
    <s v="SI"/>
    <s v="ESEGUITO"/>
    <x v="0"/>
    <s v="NO"/>
    <s v="NO"/>
    <s v="DPO"/>
    <n v="-265"/>
    <n v="-295"/>
    <n v="-265"/>
  </r>
  <r>
    <d v="2025-11-06T00:00:00"/>
    <x v="1"/>
    <s v="Incassi da clienti"/>
    <n v="28500"/>
    <s v="CERTO"/>
    <s v="SI"/>
    <x v="0"/>
    <s v="Bonifico"/>
    <m/>
    <d v="2025-09-12T00:00:00"/>
    <d v="2025-11-04T00:00:00"/>
    <m/>
    <s v="1 OPERATIVA"/>
    <x v="1"/>
    <x v="17"/>
    <s v="2025-11"/>
    <n v="2"/>
    <s v="SI"/>
    <s v="ESEGUITO"/>
    <x v="0"/>
    <s v="NO"/>
    <s v="NO"/>
    <s v="DSO"/>
    <n v="-263"/>
    <n v="-318"/>
    <n v="-265"/>
  </r>
  <r>
    <d v="2025-11-07T00:00:00"/>
    <x v="2"/>
    <s v="Stipendi e contributi"/>
    <n v="-24800"/>
    <s v="CERTO"/>
    <s v="SI"/>
    <x v="0"/>
    <s v="Bonifico"/>
    <m/>
    <d v="1899-12-30T00:00:00"/>
    <d v="2025-11-07T00:00:00"/>
    <m/>
    <s v="1 OPERATIVA"/>
    <x v="0"/>
    <x v="17"/>
    <s v="2025-11"/>
    <n v="0"/>
    <s v="SI"/>
    <s v="ESEGUITO"/>
    <x v="0"/>
    <s v="NO"/>
    <s v="NO"/>
    <n v="0"/>
    <n v="-262"/>
    <m/>
    <n v="-262"/>
  </r>
  <r>
    <d v="2025-11-10T00:00:00"/>
    <x v="3"/>
    <s v="Lavorazioni esterne"/>
    <n v="-4900"/>
    <s v="CERTO"/>
    <s v="SI"/>
    <x v="0"/>
    <s v="Bonifico"/>
    <m/>
    <d v="2025-09-26T00:00:00"/>
    <d v="2025-11-10T00:00:00"/>
    <m/>
    <s v="1 OPERATIVA"/>
    <x v="0"/>
    <x v="18"/>
    <s v="2025-11"/>
    <n v="0"/>
    <s v="SI"/>
    <s v="ESEGUITO"/>
    <x v="0"/>
    <s v="NO"/>
    <s v="NO"/>
    <s v="DPO"/>
    <n v="-259"/>
    <n v="-304"/>
    <n v="-259"/>
  </r>
  <r>
    <d v="2025-11-14T00:00:00"/>
    <x v="15"/>
    <s v="Vendita di beni aziendali"/>
    <n v="3500"/>
    <s v="CERTO"/>
    <s v="SI"/>
    <x v="0"/>
    <s v="Bonifico"/>
    <m/>
    <d v="1899-12-30T00:00:00"/>
    <d v="2025-11-14T00:00:00"/>
    <m/>
    <s v="2 INVESTIMENTI"/>
    <x v="1"/>
    <x v="18"/>
    <s v="2025-11"/>
    <n v="0"/>
    <s v="SI"/>
    <s v="ESEGUITO"/>
    <x v="0"/>
    <s v="NO"/>
    <s v="NO"/>
    <n v="0"/>
    <n v="-255"/>
    <m/>
    <n v="-255"/>
  </r>
  <r>
    <d v="2025-11-16T00:00:00"/>
    <x v="4"/>
    <s v="Rimborso finanziamenti"/>
    <n v="-2400"/>
    <s v="CERTO"/>
    <s v="SI"/>
    <x v="0"/>
    <s v="RID"/>
    <m/>
    <d v="1899-12-30T00:00:00"/>
    <d v="2025-11-16T00:00:00"/>
    <m/>
    <s v="3 FINANZIAMENTI"/>
    <x v="0"/>
    <x v="18"/>
    <s v="2025-11"/>
    <n v="0"/>
    <s v="SI"/>
    <s v="ESEGUITO"/>
    <x v="0"/>
    <s v="NO"/>
    <s v="NO"/>
    <n v="0"/>
    <n v="-253"/>
    <m/>
    <n v="-253"/>
  </r>
  <r>
    <d v="2025-11-17T00:00:00"/>
    <x v="5"/>
    <s v="Imposte e F24"/>
    <n v="-8500"/>
    <s v="CERTO"/>
    <s v="SI"/>
    <x v="0"/>
    <s v="F24"/>
    <m/>
    <d v="1899-12-30T00:00:00"/>
    <d v="2025-11-17T00:00:00"/>
    <m/>
    <s v="1 OPERATIVA"/>
    <x v="0"/>
    <x v="19"/>
    <s v="2025-11"/>
    <n v="0"/>
    <s v="SI"/>
    <s v="ESEGUITO"/>
    <x v="0"/>
    <s v="NO"/>
    <s v="NO"/>
    <n v="0"/>
    <n v="-252"/>
    <m/>
    <n v="-252"/>
  </r>
  <r>
    <d v="2025-11-19T00:00:00"/>
    <x v="6"/>
    <s v="Incassi da clienti"/>
    <n v="31200"/>
    <s v="CERTO"/>
    <s v="SI"/>
    <x v="0"/>
    <s v="Bonifico"/>
    <m/>
    <d v="2025-09-20T00:00:00"/>
    <d v="2025-11-16T00:00:00"/>
    <m/>
    <s v="1 OPERATIVA"/>
    <x v="1"/>
    <x v="19"/>
    <s v="2025-11"/>
    <n v="3"/>
    <s v="SI"/>
    <s v="ESEGUITO"/>
    <x v="0"/>
    <s v="NO"/>
    <s v="NO"/>
    <s v="DSO"/>
    <n v="-250"/>
    <n v="-310"/>
    <n v="-253"/>
  </r>
  <r>
    <d v="2025-11-25T00:00:00"/>
    <x v="8"/>
    <s v="Rimborso finanziamenti"/>
    <n v="-1850"/>
    <s v="CERTO"/>
    <s v="SI"/>
    <x v="0"/>
    <s v="RID"/>
    <m/>
    <d v="1899-12-30T00:00:00"/>
    <d v="2025-11-25T00:00:00"/>
    <m/>
    <s v="3 FINANZIAMENTI"/>
    <x v="0"/>
    <x v="20"/>
    <s v="2025-11"/>
    <n v="0"/>
    <s v="SI"/>
    <s v="ESEGUITO"/>
    <x v="0"/>
    <s v="NO"/>
    <s v="NO"/>
    <n v="0"/>
    <n v="-244"/>
    <m/>
    <n v="-244"/>
  </r>
  <r>
    <d v="2025-11-27T00:00:00"/>
    <x v="9"/>
    <s v="Affitti e utenze"/>
    <n v="-3100"/>
    <s v="CERTO"/>
    <s v="SI"/>
    <x v="0"/>
    <s v="RID"/>
    <m/>
    <d v="1899-12-30T00:00:00"/>
    <d v="2025-11-27T00:00:00"/>
    <m/>
    <s v="1 OPERATIVA"/>
    <x v="0"/>
    <x v="20"/>
    <s v="2025-11"/>
    <n v="0"/>
    <s v="SI"/>
    <s v="ESEGUITO"/>
    <x v="0"/>
    <s v="NO"/>
    <s v="NO"/>
    <n v="0"/>
    <n v="-242"/>
    <m/>
    <n v="-242"/>
  </r>
  <r>
    <d v="2025-12-04T00:00:00"/>
    <x v="0"/>
    <s v="Materie prime"/>
    <n v="-11100"/>
    <s v="CERTO"/>
    <s v="SI"/>
    <x v="0"/>
    <s v="Ri.Ba"/>
    <m/>
    <d v="2025-10-30T00:00:00"/>
    <d v="2025-12-04T00:00:00"/>
    <m/>
    <s v="1 OPERATIVA"/>
    <x v="0"/>
    <x v="21"/>
    <s v="2025-12"/>
    <n v="0"/>
    <s v="SI"/>
    <s v="ESEGUITO"/>
    <x v="0"/>
    <s v="NO"/>
    <s v="NO"/>
    <s v="DPO"/>
    <n v="-235"/>
    <n v="-270"/>
    <n v="-235"/>
  </r>
  <r>
    <d v="2025-12-06T00:00:00"/>
    <x v="1"/>
    <s v="Incassi da clienti"/>
    <n v="33000"/>
    <s v="CERTO"/>
    <s v="SI"/>
    <x v="0"/>
    <s v="Bonifico"/>
    <m/>
    <d v="2025-10-22T00:00:00"/>
    <d v="2025-12-04T00:00:00"/>
    <m/>
    <s v="1 OPERATIVA"/>
    <x v="1"/>
    <x v="21"/>
    <s v="2025-12"/>
    <n v="2"/>
    <s v="SI"/>
    <s v="ESEGUITO"/>
    <x v="0"/>
    <s v="NO"/>
    <s v="NO"/>
    <s v="DSO"/>
    <n v="-233"/>
    <n v="-278"/>
    <n v="-235"/>
  </r>
  <r>
    <d v="2025-12-07T00:00:00"/>
    <x v="2"/>
    <s v="Stipendi e contributi"/>
    <n v="-37000"/>
    <s v="CERTO"/>
    <s v="SI"/>
    <x v="0"/>
    <s v="Bonifico"/>
    <m/>
    <d v="1899-12-30T00:00:00"/>
    <d v="2025-12-07T00:00:00"/>
    <m/>
    <s v="1 OPERATIVA"/>
    <x v="0"/>
    <x v="21"/>
    <s v="2025-12"/>
    <n v="0"/>
    <s v="SI"/>
    <s v="ESEGUITO"/>
    <x v="0"/>
    <s v="NO"/>
    <s v="NO"/>
    <n v="0"/>
    <n v="-232"/>
    <m/>
    <n v="-232"/>
  </r>
  <r>
    <d v="2025-12-10T00:00:00"/>
    <x v="3"/>
    <s v="Lavorazioni esterne"/>
    <n v="-6700"/>
    <s v="CERTO"/>
    <s v="SI"/>
    <x v="0"/>
    <s v="Bonifico"/>
    <m/>
    <d v="2025-10-31T00:00:00"/>
    <d v="2025-12-10T00:00:00"/>
    <m/>
    <s v="1 OPERATIVA"/>
    <x v="0"/>
    <x v="22"/>
    <s v="2025-12"/>
    <n v="0"/>
    <s v="SI"/>
    <s v="ESEGUITO"/>
    <x v="0"/>
    <s v="NO"/>
    <s v="NO"/>
    <s v="DPO"/>
    <n v="-229"/>
    <n v="-269"/>
    <n v="-229"/>
  </r>
  <r>
    <d v="2025-12-16T00:00:00"/>
    <x v="4"/>
    <s v="Rimborso finanziamenti"/>
    <n v="-2400"/>
    <s v="CERTO"/>
    <s v="SI"/>
    <x v="0"/>
    <s v="RID"/>
    <m/>
    <d v="1899-12-30T00:00:00"/>
    <d v="2025-12-16T00:00:00"/>
    <m/>
    <s v="3 FINANZIAMENTI"/>
    <x v="0"/>
    <x v="23"/>
    <s v="2025-12"/>
    <n v="0"/>
    <s v="SI"/>
    <s v="ESEGUITO"/>
    <x v="0"/>
    <s v="NO"/>
    <s v="NO"/>
    <n v="0"/>
    <n v="-223"/>
    <m/>
    <n v="-223"/>
  </r>
  <r>
    <d v="2025-12-17T00:00:00"/>
    <x v="5"/>
    <s v="Imposte e F24"/>
    <n v="-8500"/>
    <s v="CERTO"/>
    <s v="SI"/>
    <x v="0"/>
    <s v="F24"/>
    <m/>
    <d v="1899-12-30T00:00:00"/>
    <d v="2025-12-17T00:00:00"/>
    <m/>
    <s v="1 OPERATIVA"/>
    <x v="0"/>
    <x v="23"/>
    <s v="2025-12"/>
    <n v="0"/>
    <s v="SI"/>
    <s v="ESEGUITO"/>
    <x v="0"/>
    <s v="NO"/>
    <s v="NO"/>
    <n v="0"/>
    <n v="-222"/>
    <m/>
    <n v="-222"/>
  </r>
  <r>
    <d v="2025-12-18T00:00:00"/>
    <x v="11"/>
    <s v="Servizi e consulenze"/>
    <n v="-2400"/>
    <s v="CERTO"/>
    <s v="SI"/>
    <x v="0"/>
    <s v="RID"/>
    <m/>
    <d v="2025-11-18T00:00:00"/>
    <d v="2025-12-18T00:00:00"/>
    <m/>
    <s v="1 OPERATIVA"/>
    <x v="0"/>
    <x v="23"/>
    <s v="2025-12"/>
    <n v="0"/>
    <s v="SI"/>
    <s v="ESEGUITO"/>
    <x v="0"/>
    <s v="NO"/>
    <s v="NO"/>
    <s v="DPO"/>
    <n v="-221"/>
    <n v="-251"/>
    <n v="-221"/>
  </r>
  <r>
    <d v="2025-12-19T00:00:00"/>
    <x v="6"/>
    <s v="Incassi da clienti"/>
    <n v="27600"/>
    <s v="CERTO"/>
    <s v="SI"/>
    <x v="0"/>
    <s v="Bonifico"/>
    <m/>
    <d v="2025-10-05T00:00:00"/>
    <d v="2025-12-16T00:00:00"/>
    <m/>
    <s v="1 OPERATIVA"/>
    <x v="1"/>
    <x v="23"/>
    <s v="2025-12"/>
    <n v="3"/>
    <s v="SI"/>
    <s v="ESEGUITO"/>
    <x v="0"/>
    <s v="NO"/>
    <s v="NO"/>
    <s v="DSO"/>
    <n v="-220"/>
    <n v="-295"/>
    <n v="-223"/>
  </r>
  <r>
    <d v="2025-12-21T00:00:00"/>
    <x v="16"/>
    <s v="Acquisto titoli e portafoglio"/>
    <n v="-30000"/>
    <s v="CERTO"/>
    <s v="SI"/>
    <x v="1"/>
    <s v="Bonifico"/>
    <m/>
    <d v="1899-12-30T00:00:00"/>
    <d v="2025-12-21T00:00:00"/>
    <m/>
    <s v="2 INVESTIMENTI"/>
    <x v="0"/>
    <x v="23"/>
    <s v="2025-12"/>
    <n v="0"/>
    <s v="SI"/>
    <s v="ESEGUITO"/>
    <x v="0"/>
    <s v="NO"/>
    <s v="NO"/>
    <n v="0"/>
    <n v="-218"/>
    <m/>
    <n v="-218"/>
  </r>
  <r>
    <d v="2025-12-25T00:00:00"/>
    <x v="8"/>
    <s v="Rimborso finanziamenti"/>
    <n v="-1850"/>
    <s v="CERTO"/>
    <s v="SI"/>
    <x v="0"/>
    <s v="RID"/>
    <m/>
    <d v="1899-12-30T00:00:00"/>
    <d v="2025-12-25T00:00:00"/>
    <m/>
    <s v="3 FINANZIAMENTI"/>
    <x v="0"/>
    <x v="24"/>
    <s v="2025-12"/>
    <n v="0"/>
    <s v="SI"/>
    <s v="ESEGUITO"/>
    <x v="0"/>
    <s v="NO"/>
    <s v="NO"/>
    <n v="0"/>
    <n v="-214"/>
    <m/>
    <n v="-214"/>
  </r>
  <r>
    <d v="2025-12-27T00:00:00"/>
    <x v="9"/>
    <s v="Affitti e utenze"/>
    <n v="-3100"/>
    <s v="CERTO"/>
    <s v="SI"/>
    <x v="0"/>
    <s v="RID"/>
    <m/>
    <d v="1899-12-30T00:00:00"/>
    <d v="2025-12-27T00:00:00"/>
    <m/>
    <s v="1 OPERATIVA"/>
    <x v="0"/>
    <x v="24"/>
    <s v="2025-12"/>
    <n v="0"/>
    <s v="SI"/>
    <s v="ESEGUITO"/>
    <x v="0"/>
    <s v="NO"/>
    <s v="NO"/>
    <n v="0"/>
    <n v="-212"/>
    <m/>
    <n v="-212"/>
  </r>
  <r>
    <d v="2026-01-04T00:00:00"/>
    <x v="0"/>
    <s v="Materie prime"/>
    <n v="-9500"/>
    <s v="CERTO"/>
    <s v="SI"/>
    <x v="0"/>
    <s v="Ri.Ba"/>
    <m/>
    <d v="2025-11-27T00:00:00"/>
    <d v="2026-01-04T00:00:00"/>
    <m/>
    <s v="1 OPERATIVA"/>
    <x v="0"/>
    <x v="25"/>
    <s v="2026-01"/>
    <n v="0"/>
    <s v="SI"/>
    <s v="ESEGUITO"/>
    <x v="0"/>
    <s v="NO"/>
    <s v="NO"/>
    <s v="DPO"/>
    <n v="-204"/>
    <n v="-242"/>
    <n v="-204"/>
  </r>
  <r>
    <d v="2026-01-06T00:00:00"/>
    <x v="1"/>
    <s v="Incassi da clienti"/>
    <n v="30000"/>
    <s v="CERTO"/>
    <s v="SI"/>
    <x v="0"/>
    <s v="Bonifico"/>
    <m/>
    <d v="2025-11-17T00:00:00"/>
    <d v="2026-01-04T00:00:00"/>
    <m/>
    <s v="1 OPERATIVA"/>
    <x v="1"/>
    <x v="26"/>
    <s v="2026-01"/>
    <n v="2"/>
    <s v="SI"/>
    <s v="ESEGUITO"/>
    <x v="0"/>
    <s v="NO"/>
    <s v="NO"/>
    <s v="DSO"/>
    <n v="-202"/>
    <n v="-252"/>
    <n v="-204"/>
  </r>
  <r>
    <d v="2026-01-07T00:00:00"/>
    <x v="2"/>
    <s v="Stipendi e contributi"/>
    <n v="-24800"/>
    <s v="CERTO"/>
    <s v="SI"/>
    <x v="0"/>
    <s v="Bonifico"/>
    <m/>
    <d v="1899-12-30T00:00:00"/>
    <d v="2026-01-07T00:00:00"/>
    <m/>
    <s v="1 OPERATIVA"/>
    <x v="0"/>
    <x v="26"/>
    <s v="2026-01"/>
    <n v="0"/>
    <s v="SI"/>
    <s v="ESEGUITO"/>
    <x v="0"/>
    <s v="NO"/>
    <s v="NO"/>
    <n v="0"/>
    <n v="-201"/>
    <m/>
    <n v="-201"/>
  </r>
  <r>
    <d v="2026-01-08T00:00:00"/>
    <x v="12"/>
    <s v="Cedole e dividendi incassati"/>
    <n v="900"/>
    <s v="CERTO"/>
    <s v="SI"/>
    <x v="1"/>
    <s v="Bonifico"/>
    <m/>
    <d v="1899-12-30T00:00:00"/>
    <d v="2026-01-08T00:00:00"/>
    <m/>
    <s v="2 INVESTIMENTI"/>
    <x v="1"/>
    <x v="26"/>
    <s v="2026-01"/>
    <n v="0"/>
    <s v="SI"/>
    <s v="ESEGUITO"/>
    <x v="0"/>
    <s v="NO"/>
    <s v="NO"/>
    <n v="0"/>
    <n v="-200"/>
    <m/>
    <n v="-200"/>
  </r>
  <r>
    <d v="2026-01-10T00:00:00"/>
    <x v="3"/>
    <s v="Lavorazioni esterne"/>
    <n v="-5500"/>
    <s v="CERTO"/>
    <s v="SI"/>
    <x v="0"/>
    <s v="Bonifico"/>
    <m/>
    <d v="2025-12-11T00:00:00"/>
    <d v="2026-01-10T00:00:00"/>
    <m/>
    <s v="1 OPERATIVA"/>
    <x v="0"/>
    <x v="26"/>
    <s v="2026-01"/>
    <n v="0"/>
    <s v="SI"/>
    <s v="ESEGUITO"/>
    <x v="0"/>
    <s v="NO"/>
    <s v="NO"/>
    <s v="DPO"/>
    <n v="-198"/>
    <n v="-228"/>
    <n v="-198"/>
  </r>
  <r>
    <d v="2026-01-12T00:00:00"/>
    <x v="17"/>
    <s v="Vendita di beni aziendali"/>
    <n v="8000"/>
    <s v="CERTO"/>
    <s v="SI"/>
    <x v="0"/>
    <s v="Bonifico"/>
    <m/>
    <d v="1899-12-30T00:00:00"/>
    <d v="2026-01-12T00:00:00"/>
    <m/>
    <s v="2 INVESTIMENTI"/>
    <x v="1"/>
    <x v="27"/>
    <s v="2026-01"/>
    <n v="0"/>
    <s v="SI"/>
    <s v="ESEGUITO"/>
    <x v="0"/>
    <s v="NO"/>
    <s v="NO"/>
    <n v="0"/>
    <n v="-196"/>
    <m/>
    <n v="-196"/>
  </r>
  <r>
    <d v="2026-01-16T00:00:00"/>
    <x v="4"/>
    <s v="Rimborso finanziamenti"/>
    <n v="-2400"/>
    <s v="CERTO"/>
    <s v="SI"/>
    <x v="0"/>
    <s v="RID"/>
    <m/>
    <d v="1899-12-30T00:00:00"/>
    <d v="2026-01-16T00:00:00"/>
    <m/>
    <s v="3 FINANZIAMENTI"/>
    <x v="0"/>
    <x v="27"/>
    <s v="2026-01"/>
    <n v="0"/>
    <s v="SI"/>
    <s v="ESEGUITO"/>
    <x v="0"/>
    <s v="NO"/>
    <s v="NO"/>
    <n v="0"/>
    <n v="-192"/>
    <m/>
    <n v="-192"/>
  </r>
  <r>
    <d v="2026-01-17T00:00:00"/>
    <x v="5"/>
    <s v="Imposte e F24"/>
    <n v="-8500"/>
    <s v="CERTO"/>
    <s v="SI"/>
    <x v="0"/>
    <s v="F24"/>
    <m/>
    <d v="1899-12-30T00:00:00"/>
    <d v="2026-01-17T00:00:00"/>
    <m/>
    <s v="1 OPERATIVA"/>
    <x v="0"/>
    <x v="27"/>
    <s v="2026-01"/>
    <n v="0"/>
    <s v="SI"/>
    <s v="ESEGUITO"/>
    <x v="0"/>
    <s v="NO"/>
    <s v="NO"/>
    <n v="0"/>
    <n v="-191"/>
    <m/>
    <n v="-191"/>
  </r>
  <r>
    <d v="2026-01-19T00:00:00"/>
    <x v="6"/>
    <s v="Incassi da clienti"/>
    <n v="30000"/>
    <s v="CERTO"/>
    <s v="SI"/>
    <x v="0"/>
    <s v="Bonifico"/>
    <m/>
    <d v="2025-11-15T00:00:00"/>
    <d v="2026-01-16T00:00:00"/>
    <m/>
    <s v="1 OPERATIVA"/>
    <x v="1"/>
    <x v="28"/>
    <s v="2026-01"/>
    <n v="3"/>
    <s v="SI"/>
    <s v="ESEGUITO"/>
    <x v="0"/>
    <s v="NO"/>
    <s v="NO"/>
    <s v="DSO"/>
    <n v="-189"/>
    <n v="-254"/>
    <n v="-192"/>
  </r>
  <r>
    <d v="2026-01-25T00:00:00"/>
    <x v="8"/>
    <s v="Rimborso finanziamenti"/>
    <n v="-1850"/>
    <s v="CERTO"/>
    <s v="SI"/>
    <x v="0"/>
    <s v="RID"/>
    <m/>
    <d v="1899-12-30T00:00:00"/>
    <d v="2026-01-25T00:00:00"/>
    <m/>
    <s v="3 FINANZIAMENTI"/>
    <x v="0"/>
    <x v="28"/>
    <s v="2026-01"/>
    <n v="0"/>
    <s v="SI"/>
    <s v="ESEGUITO"/>
    <x v="0"/>
    <s v="NO"/>
    <s v="NO"/>
    <n v="0"/>
    <n v="-183"/>
    <m/>
    <n v="-183"/>
  </r>
  <r>
    <d v="2026-01-27T00:00:00"/>
    <x v="9"/>
    <s v="Affitti e utenze"/>
    <n v="-3100"/>
    <s v="CERTO"/>
    <s v="SI"/>
    <x v="0"/>
    <s v="RID"/>
    <m/>
    <d v="1899-12-30T00:00:00"/>
    <d v="2026-01-27T00:00:00"/>
    <m/>
    <s v="1 OPERATIVA"/>
    <x v="0"/>
    <x v="29"/>
    <s v="2026-01"/>
    <n v="0"/>
    <s v="SI"/>
    <s v="ESEGUITO"/>
    <x v="0"/>
    <s v="NO"/>
    <s v="NO"/>
    <n v="0"/>
    <n v="-181"/>
    <m/>
    <n v="-181"/>
  </r>
  <r>
    <d v="2026-02-04T00:00:00"/>
    <x v="0"/>
    <s v="Materie prime"/>
    <n v="-7900"/>
    <s v="CERTO"/>
    <s v="SI"/>
    <x v="0"/>
    <s v="Ri.Ba"/>
    <m/>
    <d v="2025-12-21T00:00:00"/>
    <d v="2026-02-04T00:00:00"/>
    <m/>
    <s v="1 OPERATIVA"/>
    <x v="0"/>
    <x v="30"/>
    <s v="2026-02"/>
    <n v="0"/>
    <s v="SI"/>
    <s v="ESEGUITO"/>
    <x v="0"/>
    <s v="NO"/>
    <s v="NO"/>
    <s v="DPO"/>
    <n v="-173"/>
    <n v="-218"/>
    <n v="-173"/>
  </r>
  <r>
    <d v="2026-02-06T00:00:00"/>
    <x v="1"/>
    <s v="Incassi da clienti"/>
    <n v="27000"/>
    <s v="CERTO"/>
    <s v="SI"/>
    <x v="0"/>
    <s v="Bonifico"/>
    <m/>
    <d v="2025-12-13T00:00:00"/>
    <d v="2026-02-04T00:00:00"/>
    <m/>
    <s v="1 OPERATIVA"/>
    <x v="1"/>
    <x v="30"/>
    <s v="2026-02"/>
    <n v="2"/>
    <s v="SI"/>
    <s v="ESEGUITO"/>
    <x v="0"/>
    <s v="NO"/>
    <s v="NO"/>
    <s v="DSO"/>
    <n v="-171"/>
    <n v="-226"/>
    <n v="-173"/>
  </r>
  <r>
    <d v="2026-02-07T00:00:00"/>
    <x v="2"/>
    <s v="Stipendi e contributi"/>
    <n v="-24800"/>
    <s v="CERTO"/>
    <s v="SI"/>
    <x v="0"/>
    <s v="Bonifico"/>
    <m/>
    <d v="1899-12-30T00:00:00"/>
    <d v="2026-02-07T00:00:00"/>
    <m/>
    <s v="1 OPERATIVA"/>
    <x v="0"/>
    <x v="30"/>
    <s v="2026-02"/>
    <n v="0"/>
    <s v="SI"/>
    <s v="ESEGUITO"/>
    <x v="0"/>
    <s v="NO"/>
    <s v="NO"/>
    <n v="0"/>
    <n v="-170"/>
    <m/>
    <n v="-170"/>
  </r>
  <r>
    <d v="2026-02-10T00:00:00"/>
    <x v="3"/>
    <s v="Lavorazioni esterne"/>
    <n v="-4300"/>
    <s v="CERTO"/>
    <s v="SI"/>
    <x v="0"/>
    <s v="Bonifico"/>
    <m/>
    <d v="2026-01-06T00:00:00"/>
    <d v="2026-02-10T00:00:00"/>
    <m/>
    <s v="1 OPERATIVA"/>
    <x v="0"/>
    <x v="31"/>
    <s v="2026-02"/>
    <n v="0"/>
    <s v="SI"/>
    <s v="ESEGUITO"/>
    <x v="0"/>
    <s v="NO"/>
    <s v="NO"/>
    <s v="DPO"/>
    <n v="-167"/>
    <n v="-202"/>
    <n v="-167"/>
  </r>
  <r>
    <d v="2026-02-16T00:00:00"/>
    <x v="4"/>
    <s v="Rimborso finanziamenti"/>
    <n v="-2400"/>
    <s v="CERTO"/>
    <s v="SI"/>
    <x v="0"/>
    <s v="RID"/>
    <m/>
    <d v="1899-12-30T00:00:00"/>
    <d v="2026-02-16T00:00:00"/>
    <m/>
    <s v="3 FINANZIAMENTI"/>
    <x v="0"/>
    <x v="32"/>
    <s v="2026-02"/>
    <n v="0"/>
    <s v="SI"/>
    <s v="ESEGUITO"/>
    <x v="0"/>
    <s v="NO"/>
    <s v="NO"/>
    <n v="0"/>
    <n v="-161"/>
    <m/>
    <n v="-161"/>
  </r>
  <r>
    <d v="2026-02-17T00:00:00"/>
    <x v="5"/>
    <s v="Imposte e F24"/>
    <n v="-8500"/>
    <s v="CERTO"/>
    <s v="SI"/>
    <x v="0"/>
    <s v="F24"/>
    <m/>
    <d v="1899-12-30T00:00:00"/>
    <d v="2026-02-17T00:00:00"/>
    <m/>
    <s v="1 OPERATIVA"/>
    <x v="0"/>
    <x v="32"/>
    <s v="2026-02"/>
    <n v="0"/>
    <s v="SI"/>
    <s v="ESEGUITO"/>
    <x v="0"/>
    <s v="NO"/>
    <s v="NO"/>
    <n v="0"/>
    <n v="-160"/>
    <m/>
    <n v="-160"/>
  </r>
  <r>
    <d v="2026-02-17T00:00:00"/>
    <x v="18"/>
    <s v="Acquisto macchinari e impianti"/>
    <n v="-12000"/>
    <s v="CERTO"/>
    <s v="SI"/>
    <x v="0"/>
    <s v="Bonifico"/>
    <m/>
    <d v="1899-12-30T00:00:00"/>
    <d v="2026-02-17T00:00:00"/>
    <m/>
    <s v="2 INVESTIMENTI"/>
    <x v="0"/>
    <x v="32"/>
    <s v="2026-02"/>
    <n v="0"/>
    <s v="SI"/>
    <s v="ESEGUITO"/>
    <x v="0"/>
    <s v="NO"/>
    <s v="NO"/>
    <n v="0"/>
    <n v="-160"/>
    <m/>
    <n v="-160"/>
  </r>
  <r>
    <d v="2026-02-18T00:00:00"/>
    <x v="11"/>
    <s v="Servizi e consulenze"/>
    <n v="-2400"/>
    <s v="CERTO"/>
    <s v="SI"/>
    <x v="0"/>
    <s v="RID"/>
    <m/>
    <d v="2026-01-09T00:00:00"/>
    <d v="2026-02-18T00:00:00"/>
    <m/>
    <s v="1 OPERATIVA"/>
    <x v="0"/>
    <x v="32"/>
    <s v="2026-02"/>
    <n v="0"/>
    <s v="SI"/>
    <s v="ESEGUITO"/>
    <x v="0"/>
    <s v="NO"/>
    <s v="NO"/>
    <s v="DPO"/>
    <n v="-159"/>
    <n v="-199"/>
    <n v="-159"/>
  </r>
  <r>
    <d v="2026-02-19T00:00:00"/>
    <x v="6"/>
    <s v="Incassi da clienti"/>
    <n v="32400"/>
    <s v="CERTO"/>
    <s v="SI"/>
    <x v="0"/>
    <s v="Bonifico"/>
    <m/>
    <d v="2025-12-21T00:00:00"/>
    <d v="2026-02-16T00:00:00"/>
    <m/>
    <s v="1 OPERATIVA"/>
    <x v="1"/>
    <x v="32"/>
    <s v="2026-02"/>
    <n v="3"/>
    <s v="SI"/>
    <s v="ESEGUITO"/>
    <x v="0"/>
    <s v="NO"/>
    <s v="NO"/>
    <s v="DSO"/>
    <n v="-158"/>
    <n v="-218"/>
    <n v="-161"/>
  </r>
  <r>
    <d v="2026-02-25T00:00:00"/>
    <x v="8"/>
    <s v="Rimborso finanziamenti"/>
    <n v="-1850"/>
    <s v="CERTO"/>
    <s v="SI"/>
    <x v="0"/>
    <s v="RID"/>
    <m/>
    <d v="1899-12-30T00:00:00"/>
    <d v="2026-02-25T00:00:00"/>
    <m/>
    <s v="3 FINANZIAMENTI"/>
    <x v="0"/>
    <x v="33"/>
    <s v="2026-02"/>
    <n v="0"/>
    <s v="SI"/>
    <s v="ESEGUITO"/>
    <x v="0"/>
    <s v="NO"/>
    <s v="NO"/>
    <n v="0"/>
    <n v="-152"/>
    <m/>
    <n v="-152"/>
  </r>
  <r>
    <d v="2026-02-27T00:00:00"/>
    <x v="9"/>
    <s v="Affitti e utenze"/>
    <n v="-3100"/>
    <s v="CERTO"/>
    <s v="SI"/>
    <x v="0"/>
    <s v="RID"/>
    <m/>
    <d v="1899-12-30T00:00:00"/>
    <d v="2026-02-27T00:00:00"/>
    <m/>
    <s v="1 OPERATIVA"/>
    <x v="0"/>
    <x v="33"/>
    <s v="2026-02"/>
    <n v="0"/>
    <s v="SI"/>
    <s v="ESEGUITO"/>
    <x v="0"/>
    <s v="NO"/>
    <s v="NO"/>
    <n v="0"/>
    <n v="-150"/>
    <m/>
    <n v="-150"/>
  </r>
  <r>
    <d v="2026-03-04T00:00:00"/>
    <x v="0"/>
    <s v="Materie prime"/>
    <n v="-10300"/>
    <s v="CERTO"/>
    <s v="SI"/>
    <x v="0"/>
    <s v="Ri.Ba"/>
    <m/>
    <d v="2026-02-02T00:00:00"/>
    <d v="2026-03-04T00:00:00"/>
    <m/>
    <s v="1 OPERATIVA"/>
    <x v="0"/>
    <x v="34"/>
    <s v="2026-03"/>
    <n v="0"/>
    <s v="SI"/>
    <s v="ESEGUITO"/>
    <x v="0"/>
    <s v="NO"/>
    <s v="NO"/>
    <s v="DPO"/>
    <n v="-145"/>
    <n v="-175"/>
    <n v="-145"/>
  </r>
  <r>
    <d v="2026-03-06T00:00:00"/>
    <x v="1"/>
    <s v="Incassi da clienti"/>
    <n v="31500"/>
    <s v="CERTO"/>
    <s v="SI"/>
    <x v="0"/>
    <s v="Bonifico"/>
    <m/>
    <d v="2026-01-20T00:00:00"/>
    <d v="2026-03-04T00:00:00"/>
    <m/>
    <s v="1 OPERATIVA"/>
    <x v="1"/>
    <x v="34"/>
    <s v="2026-03"/>
    <n v="2"/>
    <s v="SI"/>
    <s v="ESEGUITO"/>
    <x v="0"/>
    <s v="NO"/>
    <s v="NO"/>
    <s v="DSO"/>
    <n v="-143"/>
    <n v="-188"/>
    <n v="-145"/>
  </r>
  <r>
    <d v="2026-03-07T00:00:00"/>
    <x v="2"/>
    <s v="Stipendi e contributi"/>
    <n v="-24800"/>
    <s v="CERTO"/>
    <s v="SI"/>
    <x v="0"/>
    <s v="Bonifico"/>
    <m/>
    <d v="1899-12-30T00:00:00"/>
    <d v="2026-03-07T00:00:00"/>
    <m/>
    <s v="1 OPERATIVA"/>
    <x v="0"/>
    <x v="34"/>
    <s v="2026-03"/>
    <n v="0"/>
    <s v="SI"/>
    <s v="ESEGUITO"/>
    <x v="0"/>
    <s v="NO"/>
    <s v="NO"/>
    <n v="0"/>
    <n v="-142"/>
    <m/>
    <n v="-142"/>
  </r>
  <r>
    <d v="2026-03-09T00:00:00"/>
    <x v="12"/>
    <s v="Cedole e dividendi incassati"/>
    <n v="900"/>
    <s v="CERTO"/>
    <s v="SI"/>
    <x v="1"/>
    <s v="Bonifico"/>
    <m/>
    <d v="1899-12-30T00:00:00"/>
    <d v="2026-03-09T00:00:00"/>
    <m/>
    <s v="2 INVESTIMENTI"/>
    <x v="1"/>
    <x v="35"/>
    <s v="2026-03"/>
    <n v="0"/>
    <s v="SI"/>
    <s v="ESEGUITO"/>
    <x v="0"/>
    <s v="NO"/>
    <s v="NO"/>
    <n v="0"/>
    <n v="-140"/>
    <m/>
    <n v="-140"/>
  </r>
  <r>
    <d v="2026-03-10T00:00:00"/>
    <x v="3"/>
    <s v="Lavorazioni esterne"/>
    <n v="-6100"/>
    <s v="CERTO"/>
    <s v="SI"/>
    <x v="0"/>
    <s v="Bonifico"/>
    <m/>
    <d v="2026-01-31T00:00:00"/>
    <d v="2026-03-10T00:00:00"/>
    <m/>
    <s v="1 OPERATIVA"/>
    <x v="0"/>
    <x v="35"/>
    <s v="2026-03"/>
    <n v="0"/>
    <s v="SI"/>
    <s v="ESEGUITO"/>
    <x v="0"/>
    <s v="NO"/>
    <s v="NO"/>
    <s v="DPO"/>
    <n v="-139"/>
    <n v="-177"/>
    <n v="-139"/>
  </r>
  <r>
    <d v="2026-03-16T00:00:00"/>
    <x v="4"/>
    <s v="Rimborso finanziamenti"/>
    <n v="-2400"/>
    <s v="CERTO"/>
    <s v="SI"/>
    <x v="0"/>
    <s v="RID"/>
    <m/>
    <d v="1899-12-30T00:00:00"/>
    <d v="2026-03-16T00:00:00"/>
    <m/>
    <s v="3 FINANZIAMENTI"/>
    <x v="0"/>
    <x v="36"/>
    <s v="2026-03"/>
    <n v="0"/>
    <s v="SI"/>
    <s v="ESEGUITO"/>
    <x v="0"/>
    <s v="NO"/>
    <s v="NO"/>
    <n v="0"/>
    <n v="-133"/>
    <m/>
    <n v="-133"/>
  </r>
  <r>
    <d v="2026-03-17T00:00:00"/>
    <x v="5"/>
    <s v="Imposte e F24"/>
    <n v="-8500"/>
    <s v="CERTO"/>
    <s v="SI"/>
    <x v="0"/>
    <s v="F24"/>
    <m/>
    <d v="1899-12-30T00:00:00"/>
    <d v="2026-03-17T00:00:00"/>
    <m/>
    <s v="1 OPERATIVA"/>
    <x v="0"/>
    <x v="36"/>
    <s v="2026-03"/>
    <n v="0"/>
    <s v="SI"/>
    <s v="ESEGUITO"/>
    <x v="0"/>
    <s v="NO"/>
    <s v="NO"/>
    <n v="0"/>
    <n v="-132"/>
    <m/>
    <n v="-132"/>
  </r>
  <r>
    <d v="2026-03-19T00:00:00"/>
    <x v="6"/>
    <s v="Incassi da clienti"/>
    <n v="28800"/>
    <s v="CERTO"/>
    <s v="SI"/>
    <x v="0"/>
    <s v="Bonifico"/>
    <m/>
    <d v="2026-01-03T00:00:00"/>
    <d v="2026-03-16T00:00:00"/>
    <m/>
    <s v="1 OPERATIVA"/>
    <x v="1"/>
    <x v="36"/>
    <s v="2026-03"/>
    <n v="3"/>
    <s v="SI"/>
    <s v="ESEGUITO"/>
    <x v="0"/>
    <s v="NO"/>
    <s v="NO"/>
    <s v="DSO"/>
    <n v="-130"/>
    <n v="-205"/>
    <n v="-133"/>
  </r>
  <r>
    <d v="2026-03-25T00:00:00"/>
    <x v="8"/>
    <s v="Rimborso finanziamenti"/>
    <n v="-1850"/>
    <s v="CERTO"/>
    <s v="SI"/>
    <x v="0"/>
    <s v="RID"/>
    <m/>
    <d v="1899-12-30T00:00:00"/>
    <d v="2026-03-25T00:00:00"/>
    <m/>
    <s v="3 FINANZIAMENTI"/>
    <x v="0"/>
    <x v="37"/>
    <s v="2026-03"/>
    <n v="0"/>
    <s v="SI"/>
    <s v="ESEGUITO"/>
    <x v="0"/>
    <s v="NO"/>
    <s v="NO"/>
    <n v="0"/>
    <n v="-124"/>
    <m/>
    <n v="-124"/>
  </r>
  <r>
    <d v="2026-03-27T00:00:00"/>
    <x v="9"/>
    <s v="Affitti e utenze"/>
    <n v="-3100"/>
    <s v="CERTO"/>
    <s v="SI"/>
    <x v="0"/>
    <s v="RID"/>
    <m/>
    <d v="1899-12-30T00:00:00"/>
    <d v="2026-03-27T00:00:00"/>
    <m/>
    <s v="1 OPERATIVA"/>
    <x v="0"/>
    <x v="37"/>
    <s v="2026-03"/>
    <n v="0"/>
    <s v="SI"/>
    <s v="ESEGUITO"/>
    <x v="0"/>
    <s v="NO"/>
    <s v="NO"/>
    <n v="0"/>
    <n v="-122"/>
    <m/>
    <n v="-122"/>
  </r>
  <r>
    <d v="2026-04-04T00:00:00"/>
    <x v="0"/>
    <s v="Materie prime"/>
    <n v="-8700"/>
    <s v="CERTO"/>
    <s v="SI"/>
    <x v="0"/>
    <s v="Ri.Ba"/>
    <m/>
    <d v="2026-03-05T00:00:00"/>
    <d v="2026-04-04T00:00:00"/>
    <m/>
    <s v="1 OPERATIVA"/>
    <x v="0"/>
    <x v="38"/>
    <s v="2026-04"/>
    <n v="0"/>
    <s v="SI"/>
    <s v="ESEGUITO"/>
    <x v="0"/>
    <s v="NO"/>
    <s v="NO"/>
    <s v="DPO"/>
    <n v="-114"/>
    <n v="-144"/>
    <n v="-114"/>
  </r>
  <r>
    <d v="2026-04-06T00:00:00"/>
    <x v="1"/>
    <s v="Incassi da clienti"/>
    <n v="28500"/>
    <s v="CERTO"/>
    <s v="SI"/>
    <x v="0"/>
    <s v="Bonifico"/>
    <m/>
    <d v="2026-02-15T00:00:00"/>
    <d v="2026-04-04T00:00:00"/>
    <m/>
    <s v="1 OPERATIVA"/>
    <x v="1"/>
    <x v="39"/>
    <s v="2026-04"/>
    <n v="2"/>
    <s v="SI"/>
    <s v="ESEGUITO"/>
    <x v="0"/>
    <s v="NO"/>
    <s v="NO"/>
    <s v="DSO"/>
    <n v="-112"/>
    <n v="-162"/>
    <n v="-114"/>
  </r>
  <r>
    <d v="2026-04-07T00:00:00"/>
    <x v="2"/>
    <s v="Stipendi e contributi"/>
    <n v="-24800"/>
    <s v="CERTO"/>
    <s v="SI"/>
    <x v="0"/>
    <s v="Bonifico"/>
    <m/>
    <d v="1899-12-30T00:00:00"/>
    <d v="2026-04-07T00:00:00"/>
    <m/>
    <s v="1 OPERATIVA"/>
    <x v="0"/>
    <x v="39"/>
    <s v="2026-04"/>
    <n v="0"/>
    <s v="SI"/>
    <s v="ESEGUITO"/>
    <x v="0"/>
    <s v="NO"/>
    <s v="NO"/>
    <n v="0"/>
    <n v="-111"/>
    <m/>
    <n v="-111"/>
  </r>
  <r>
    <d v="2026-04-10T00:00:00"/>
    <x v="3"/>
    <s v="Lavorazioni esterne"/>
    <n v="-4900"/>
    <s v="CERTO"/>
    <s v="SI"/>
    <x v="0"/>
    <s v="Bonifico"/>
    <m/>
    <d v="2026-02-24T00:00:00"/>
    <d v="2026-04-10T00:00:00"/>
    <m/>
    <s v="1 OPERATIVA"/>
    <x v="0"/>
    <x v="39"/>
    <s v="2026-04"/>
    <n v="0"/>
    <s v="SI"/>
    <s v="ESEGUITO"/>
    <x v="0"/>
    <s v="NO"/>
    <s v="NO"/>
    <s v="DPO"/>
    <n v="-108"/>
    <n v="-153"/>
    <n v="-108"/>
  </r>
  <r>
    <d v="2026-04-16T00:00:00"/>
    <x v="4"/>
    <s v="Rimborso finanziamenti"/>
    <n v="-2400"/>
    <s v="CERTO"/>
    <s v="SI"/>
    <x v="0"/>
    <s v="RID"/>
    <m/>
    <d v="1899-12-30T00:00:00"/>
    <d v="2026-04-16T00:00:00"/>
    <m/>
    <s v="3 FINANZIAMENTI"/>
    <x v="0"/>
    <x v="40"/>
    <s v="2026-04"/>
    <n v="0"/>
    <s v="SI"/>
    <s v="ESEGUITO"/>
    <x v="0"/>
    <s v="NO"/>
    <s v="NO"/>
    <n v="0"/>
    <n v="-102"/>
    <m/>
    <n v="-102"/>
  </r>
  <r>
    <d v="2026-04-17T00:00:00"/>
    <x v="5"/>
    <s v="Imposte e F24"/>
    <n v="-8500"/>
    <s v="CERTO"/>
    <s v="SI"/>
    <x v="0"/>
    <s v="F24"/>
    <m/>
    <d v="1899-12-30T00:00:00"/>
    <d v="2026-04-17T00:00:00"/>
    <m/>
    <s v="1 OPERATIVA"/>
    <x v="0"/>
    <x v="40"/>
    <s v="2026-04"/>
    <n v="0"/>
    <s v="SI"/>
    <s v="ESEGUITO"/>
    <x v="0"/>
    <s v="NO"/>
    <s v="NO"/>
    <n v="0"/>
    <n v="-101"/>
    <m/>
    <n v="-101"/>
  </r>
  <r>
    <d v="2026-04-18T00:00:00"/>
    <x v="11"/>
    <s v="Servizi e consulenze"/>
    <n v="-2400"/>
    <s v="CERTO"/>
    <s v="SI"/>
    <x v="0"/>
    <s v="RID"/>
    <m/>
    <d v="2026-03-14T00:00:00"/>
    <d v="2026-04-18T00:00:00"/>
    <m/>
    <s v="1 OPERATIVA"/>
    <x v="0"/>
    <x v="40"/>
    <s v="2026-04"/>
    <n v="0"/>
    <s v="SI"/>
    <s v="ESEGUITO"/>
    <x v="0"/>
    <s v="NO"/>
    <s v="NO"/>
    <s v="DPO"/>
    <n v="-100"/>
    <n v="-135"/>
    <n v="-100"/>
  </r>
  <r>
    <d v="2026-04-19T00:00:00"/>
    <x v="6"/>
    <s v="Incassi da clienti"/>
    <n v="31200"/>
    <s v="CERTO"/>
    <s v="SI"/>
    <x v="0"/>
    <s v="Bonifico"/>
    <m/>
    <d v="2026-02-13T00:00:00"/>
    <d v="2026-04-16T00:00:00"/>
    <m/>
    <s v="1 OPERATIVA"/>
    <x v="1"/>
    <x v="40"/>
    <s v="2026-04"/>
    <n v="3"/>
    <s v="SI"/>
    <s v="ESEGUITO"/>
    <x v="0"/>
    <s v="NO"/>
    <s v="NO"/>
    <s v="DSO"/>
    <n v="-99"/>
    <n v="-164"/>
    <n v="-102"/>
  </r>
  <r>
    <d v="2026-04-23T00:00:00"/>
    <x v="19"/>
    <s v="Prelievi e dividendi ai soci"/>
    <n v="-18000"/>
    <s v="CERTO"/>
    <s v="SI"/>
    <x v="0"/>
    <s v="Bonifico"/>
    <m/>
    <d v="1899-12-30T00:00:00"/>
    <d v="2026-04-23T00:00:00"/>
    <m/>
    <s v="3 FINANZIAMENTI"/>
    <x v="0"/>
    <x v="41"/>
    <s v="2026-04"/>
    <n v="0"/>
    <s v="SI"/>
    <s v="ESEGUITO"/>
    <x v="0"/>
    <s v="NO"/>
    <s v="NO"/>
    <n v="0"/>
    <n v="-95"/>
    <m/>
    <n v="-95"/>
  </r>
  <r>
    <d v="2026-04-25T00:00:00"/>
    <x v="8"/>
    <s v="Rimborso finanziamenti"/>
    <n v="-1850"/>
    <s v="CERTO"/>
    <s v="SI"/>
    <x v="0"/>
    <s v="RID"/>
    <m/>
    <d v="1899-12-30T00:00:00"/>
    <d v="2026-04-25T00:00:00"/>
    <m/>
    <s v="3 FINANZIAMENTI"/>
    <x v="0"/>
    <x v="41"/>
    <s v="2026-04"/>
    <n v="0"/>
    <s v="SI"/>
    <s v="ESEGUITO"/>
    <x v="0"/>
    <s v="NO"/>
    <s v="NO"/>
    <n v="0"/>
    <n v="-93"/>
    <m/>
    <n v="-93"/>
  </r>
  <r>
    <d v="2026-04-27T00:00:00"/>
    <x v="9"/>
    <s v="Affitti e utenze"/>
    <n v="-3100"/>
    <s v="CERTO"/>
    <s v="SI"/>
    <x v="0"/>
    <s v="RID"/>
    <m/>
    <d v="1899-12-30T00:00:00"/>
    <d v="2026-04-27T00:00:00"/>
    <m/>
    <s v="1 OPERATIVA"/>
    <x v="0"/>
    <x v="42"/>
    <s v="2026-04"/>
    <n v="0"/>
    <s v="SI"/>
    <s v="ESEGUITO"/>
    <x v="0"/>
    <s v="NO"/>
    <s v="NO"/>
    <n v="0"/>
    <n v="-91"/>
    <m/>
    <n v="-91"/>
  </r>
  <r>
    <d v="2026-05-04T00:00:00"/>
    <x v="0"/>
    <s v="Materie prime"/>
    <n v="-11100"/>
    <s v="CERTO"/>
    <s v="SI"/>
    <x v="0"/>
    <s v="Ri.Ba"/>
    <m/>
    <d v="2026-03-25T00:00:00"/>
    <d v="2026-05-04T00:00:00"/>
    <m/>
    <s v="1 OPERATIVA"/>
    <x v="0"/>
    <x v="43"/>
    <s v="2026-05"/>
    <n v="0"/>
    <s v="SI"/>
    <s v="ESEGUITO"/>
    <x v="0"/>
    <s v="NO"/>
    <s v="NO"/>
    <s v="DPO"/>
    <n v="-84"/>
    <n v="-124"/>
    <n v="-84"/>
  </r>
  <r>
    <d v="2026-05-06T00:00:00"/>
    <x v="1"/>
    <s v="Incassi da clienti"/>
    <n v="33000"/>
    <s v="CERTO"/>
    <s v="SI"/>
    <x v="0"/>
    <s v="Bonifico"/>
    <m/>
    <d v="2026-03-12T00:00:00"/>
    <d v="2026-05-04T00:00:00"/>
    <m/>
    <s v="1 OPERATIVA"/>
    <x v="1"/>
    <x v="43"/>
    <s v="2026-05"/>
    <n v="2"/>
    <s v="SI"/>
    <s v="ESEGUITO"/>
    <x v="0"/>
    <s v="NO"/>
    <s v="NO"/>
    <s v="DSO"/>
    <n v="-82"/>
    <n v="-137"/>
    <n v="-84"/>
  </r>
  <r>
    <d v="2026-05-06T00:00:00"/>
    <x v="20"/>
    <s v="Apporti dei soci"/>
    <n v="25000"/>
    <s v="CERTO"/>
    <s v="SI"/>
    <x v="0"/>
    <s v="Bonifico"/>
    <m/>
    <d v="1899-12-30T00:00:00"/>
    <d v="2026-05-06T00:00:00"/>
    <m/>
    <s v="3 FINANZIAMENTI"/>
    <x v="1"/>
    <x v="43"/>
    <s v="2026-05"/>
    <n v="0"/>
    <s v="SI"/>
    <s v="ESEGUITO"/>
    <x v="0"/>
    <s v="NO"/>
    <s v="NO"/>
    <n v="0"/>
    <n v="-82"/>
    <m/>
    <n v="-82"/>
  </r>
  <r>
    <d v="2026-05-07T00:00:00"/>
    <x v="2"/>
    <s v="Stipendi e contributi"/>
    <n v="-24800"/>
    <s v="CERTO"/>
    <s v="SI"/>
    <x v="0"/>
    <s v="Bonifico"/>
    <m/>
    <d v="1899-12-30T00:00:00"/>
    <d v="2026-05-07T00:00:00"/>
    <m/>
    <s v="1 OPERATIVA"/>
    <x v="0"/>
    <x v="43"/>
    <s v="2026-05"/>
    <n v="0"/>
    <s v="SI"/>
    <s v="ESEGUITO"/>
    <x v="0"/>
    <s v="NO"/>
    <s v="NO"/>
    <n v="0"/>
    <n v="-81"/>
    <m/>
    <n v="-81"/>
  </r>
  <r>
    <d v="2026-05-10T00:00:00"/>
    <x v="3"/>
    <s v="Lavorazioni esterne"/>
    <n v="-6700"/>
    <s v="CERTO"/>
    <s v="SI"/>
    <x v="0"/>
    <s v="Bonifico"/>
    <m/>
    <d v="2026-04-10T00:00:00"/>
    <d v="2026-05-10T00:00:00"/>
    <m/>
    <s v="1 OPERATIVA"/>
    <x v="0"/>
    <x v="43"/>
    <s v="2026-05"/>
    <n v="0"/>
    <s v="SI"/>
    <s v="ESEGUITO"/>
    <x v="0"/>
    <s v="NO"/>
    <s v="NO"/>
    <s v="DPO"/>
    <n v="-78"/>
    <n v="-108"/>
    <n v="-78"/>
  </r>
  <r>
    <d v="2026-05-16T00:00:00"/>
    <x v="4"/>
    <s v="Rimborso finanziamenti"/>
    <n v="-2400"/>
    <s v="CERTO"/>
    <s v="SI"/>
    <x v="0"/>
    <s v="RID"/>
    <m/>
    <d v="1899-12-30T00:00:00"/>
    <d v="2026-05-16T00:00:00"/>
    <m/>
    <s v="3 FINANZIAMENTI"/>
    <x v="0"/>
    <x v="44"/>
    <s v="2026-05"/>
    <n v="0"/>
    <s v="SI"/>
    <s v="ESEGUITO"/>
    <x v="0"/>
    <s v="NO"/>
    <s v="NO"/>
    <n v="0"/>
    <n v="-72"/>
    <m/>
    <n v="-72"/>
  </r>
  <r>
    <d v="2026-05-17T00:00:00"/>
    <x v="5"/>
    <s v="Imposte e F24"/>
    <n v="-8500"/>
    <s v="CERTO"/>
    <s v="SI"/>
    <x v="0"/>
    <s v="F24"/>
    <m/>
    <d v="1899-12-30T00:00:00"/>
    <d v="2026-05-17T00:00:00"/>
    <m/>
    <s v="1 OPERATIVA"/>
    <x v="0"/>
    <x v="44"/>
    <s v="2026-05"/>
    <n v="0"/>
    <s v="SI"/>
    <s v="ESEGUITO"/>
    <x v="0"/>
    <s v="NO"/>
    <s v="NO"/>
    <n v="0"/>
    <n v="-71"/>
    <m/>
    <n v="-71"/>
  </r>
  <r>
    <d v="2026-05-19T00:00:00"/>
    <x v="6"/>
    <s v="Incassi da clienti"/>
    <n v="27600"/>
    <s v="CERTO"/>
    <s v="SI"/>
    <x v="0"/>
    <s v="Bonifico"/>
    <m/>
    <d v="2026-03-20T00:00:00"/>
    <d v="2026-05-16T00:00:00"/>
    <m/>
    <s v="1 OPERATIVA"/>
    <x v="1"/>
    <x v="45"/>
    <s v="2026-05"/>
    <n v="3"/>
    <s v="SI"/>
    <s v="ESEGUITO"/>
    <x v="0"/>
    <s v="NO"/>
    <s v="NO"/>
    <s v="DSO"/>
    <n v="-69"/>
    <n v="-129"/>
    <n v="-72"/>
  </r>
  <r>
    <d v="2026-05-20T00:00:00"/>
    <x v="21"/>
    <s v="Vendita titoli e portafoglio"/>
    <n v="12000"/>
    <s v="CERTO"/>
    <s v="SI"/>
    <x v="1"/>
    <s v="Bonifico"/>
    <m/>
    <d v="1899-12-30T00:00:00"/>
    <d v="2026-05-20T00:00:00"/>
    <m/>
    <s v="2 INVESTIMENTI"/>
    <x v="1"/>
    <x v="45"/>
    <s v="2026-05"/>
    <n v="0"/>
    <s v="SI"/>
    <s v="ESEGUITO"/>
    <x v="0"/>
    <s v="NO"/>
    <s v="NO"/>
    <n v="0"/>
    <n v="-68"/>
    <m/>
    <n v="-68"/>
  </r>
  <r>
    <d v="2026-05-25T00:00:00"/>
    <x v="8"/>
    <s v="Rimborso finanziamenti"/>
    <n v="-1850"/>
    <s v="CERTO"/>
    <s v="SI"/>
    <x v="0"/>
    <s v="RID"/>
    <m/>
    <d v="1899-12-30T00:00:00"/>
    <d v="2026-05-25T00:00:00"/>
    <m/>
    <s v="3 FINANZIAMENTI"/>
    <x v="0"/>
    <x v="46"/>
    <s v="2026-05"/>
    <n v="0"/>
    <s v="SI"/>
    <s v="ESEGUITO"/>
    <x v="0"/>
    <s v="NO"/>
    <s v="NO"/>
    <n v="0"/>
    <n v="-63"/>
    <m/>
    <n v="-63"/>
  </r>
  <r>
    <d v="2026-05-27T00:00:00"/>
    <x v="9"/>
    <s v="Affitti e utenze"/>
    <n v="-3100"/>
    <s v="CERTO"/>
    <s v="SI"/>
    <x v="0"/>
    <s v="RID"/>
    <m/>
    <d v="1899-12-30T00:00:00"/>
    <d v="2026-05-27T00:00:00"/>
    <m/>
    <s v="1 OPERATIVA"/>
    <x v="0"/>
    <x v="46"/>
    <s v="2026-05"/>
    <n v="0"/>
    <s v="SI"/>
    <s v="ESEGUITO"/>
    <x v="0"/>
    <s v="NO"/>
    <s v="NO"/>
    <n v="0"/>
    <n v="-61"/>
    <m/>
    <n v="-61"/>
  </r>
  <r>
    <d v="2026-06-04T00:00:00"/>
    <x v="0"/>
    <s v="Materie prime"/>
    <n v="-9500"/>
    <s v="CERTO"/>
    <s v="SI"/>
    <x v="0"/>
    <s v="Ri.Ba"/>
    <m/>
    <d v="2026-04-27T00:00:00"/>
    <d v="2026-06-04T00:00:00"/>
    <m/>
    <s v="1 OPERATIVA"/>
    <x v="0"/>
    <x v="47"/>
    <s v="2026-06"/>
    <n v="0"/>
    <s v="SI"/>
    <s v="ESEGUITO"/>
    <x v="0"/>
    <s v="NO"/>
    <s v="NO"/>
    <s v="DPO"/>
    <n v="-53"/>
    <n v="-91"/>
    <n v="-53"/>
  </r>
  <r>
    <d v="2026-06-06T00:00:00"/>
    <x v="1"/>
    <s v="Incassi da clienti"/>
    <n v="30000"/>
    <s v="CERTO"/>
    <s v="SI"/>
    <x v="0"/>
    <s v="Bonifico"/>
    <m/>
    <d v="2026-04-22T00:00:00"/>
    <d v="2026-06-04T00:00:00"/>
    <m/>
    <s v="1 OPERATIVA"/>
    <x v="1"/>
    <x v="47"/>
    <s v="2026-06"/>
    <n v="2"/>
    <s v="SI"/>
    <s v="ESEGUITO"/>
    <x v="0"/>
    <s v="NO"/>
    <s v="NO"/>
    <s v="DSO"/>
    <n v="-51"/>
    <n v="-96"/>
    <n v="-53"/>
  </r>
  <r>
    <d v="2026-06-07T00:00:00"/>
    <x v="2"/>
    <s v="Stipendi e contributi"/>
    <n v="-37000"/>
    <s v="CERTO"/>
    <s v="SI"/>
    <x v="0"/>
    <s v="Bonifico"/>
    <m/>
    <d v="1899-12-30T00:00:00"/>
    <d v="2026-06-07T00:00:00"/>
    <m/>
    <s v="1 OPERATIVA"/>
    <x v="0"/>
    <x v="47"/>
    <s v="2026-06"/>
    <n v="0"/>
    <s v="SI"/>
    <s v="ESEGUITO"/>
    <x v="0"/>
    <s v="NO"/>
    <s v="NO"/>
    <n v="0"/>
    <n v="-50"/>
    <m/>
    <n v="-50"/>
  </r>
  <r>
    <d v="2026-06-10T00:00:00"/>
    <x v="3"/>
    <s v="Lavorazioni esterne"/>
    <n v="-5500"/>
    <s v="CERTO"/>
    <s v="SI"/>
    <x v="0"/>
    <s v="Bonifico"/>
    <m/>
    <d v="2026-05-11T00:00:00"/>
    <d v="2026-06-10T00:00:00"/>
    <m/>
    <s v="1 OPERATIVA"/>
    <x v="0"/>
    <x v="48"/>
    <s v="2026-06"/>
    <n v="0"/>
    <s v="SI"/>
    <s v="ESEGUITO"/>
    <x v="0"/>
    <s v="NO"/>
    <s v="NO"/>
    <s v="DPO"/>
    <n v="-47"/>
    <n v="-77"/>
    <n v="-47"/>
  </r>
  <r>
    <d v="2026-06-15T00:00:00"/>
    <x v="22"/>
    <s v="Acquisto titoli e portafoglio"/>
    <n v="-10000"/>
    <s v="CERTO"/>
    <s v="SI"/>
    <x v="1"/>
    <s v="Bonifico"/>
    <m/>
    <d v="1899-12-30T00:00:00"/>
    <d v="2026-06-15T00:00:00"/>
    <m/>
    <s v="2 INVESTIMENTI"/>
    <x v="0"/>
    <x v="49"/>
    <s v="2026-06"/>
    <n v="0"/>
    <s v="SI"/>
    <s v="ESEGUITO"/>
    <x v="0"/>
    <s v="NO"/>
    <s v="NO"/>
    <n v="0"/>
    <n v="-42"/>
    <m/>
    <n v="-42"/>
  </r>
  <r>
    <d v="2026-06-16T00:00:00"/>
    <x v="4"/>
    <s v="Rimborso finanziamenti"/>
    <n v="-2400"/>
    <s v="CERTO"/>
    <s v="SI"/>
    <x v="0"/>
    <s v="RID"/>
    <m/>
    <d v="1899-12-30T00:00:00"/>
    <d v="2026-06-16T00:00:00"/>
    <m/>
    <s v="3 FINANZIAMENTI"/>
    <x v="0"/>
    <x v="49"/>
    <s v="2026-06"/>
    <n v="0"/>
    <s v="SI"/>
    <s v="ESEGUITO"/>
    <x v="0"/>
    <s v="NO"/>
    <s v="NO"/>
    <n v="0"/>
    <n v="-41"/>
    <m/>
    <n v="-41"/>
  </r>
  <r>
    <d v="2026-06-17T00:00:00"/>
    <x v="5"/>
    <s v="Imposte e F24"/>
    <n v="-8500"/>
    <s v="CERTO"/>
    <s v="SI"/>
    <x v="0"/>
    <s v="F24"/>
    <m/>
    <d v="1899-12-30T00:00:00"/>
    <d v="2026-06-17T00:00:00"/>
    <m/>
    <s v="1 OPERATIVA"/>
    <x v="0"/>
    <x v="49"/>
    <s v="2026-06"/>
    <n v="0"/>
    <s v="SI"/>
    <s v="ESEGUITO"/>
    <x v="0"/>
    <s v="NO"/>
    <s v="NO"/>
    <n v="0"/>
    <n v="-40"/>
    <m/>
    <n v="-40"/>
  </r>
  <r>
    <d v="2026-06-18T00:00:00"/>
    <x v="11"/>
    <s v="Servizi e consulenze"/>
    <n v="-2400"/>
    <s v="CERTO"/>
    <s v="SI"/>
    <x v="0"/>
    <s v="RID"/>
    <m/>
    <d v="2026-05-04T00:00:00"/>
    <d v="2026-06-18T00:00:00"/>
    <m/>
    <s v="1 OPERATIVA"/>
    <x v="0"/>
    <x v="49"/>
    <s v="2026-06"/>
    <n v="0"/>
    <s v="SI"/>
    <s v="ESEGUITO"/>
    <x v="0"/>
    <s v="NO"/>
    <s v="NO"/>
    <s v="DPO"/>
    <n v="-39"/>
    <n v="-84"/>
    <n v="-39"/>
  </r>
  <r>
    <d v="2026-06-19T00:00:00"/>
    <x v="6"/>
    <s v="Incassi da clienti"/>
    <n v="30000"/>
    <s v="CERTO"/>
    <s v="SI"/>
    <x v="0"/>
    <s v="Bonifico"/>
    <m/>
    <d v="2026-04-05T00:00:00"/>
    <d v="2026-06-16T00:00:00"/>
    <m/>
    <s v="1 OPERATIVA"/>
    <x v="1"/>
    <x v="49"/>
    <s v="2026-06"/>
    <n v="3"/>
    <s v="SI"/>
    <s v="ESEGUITO"/>
    <x v="0"/>
    <s v="NO"/>
    <s v="NO"/>
    <s v="DSO"/>
    <n v="-38"/>
    <n v="-113"/>
    <n v="-41"/>
  </r>
  <r>
    <d v="2026-06-25T00:00:00"/>
    <x v="8"/>
    <s v="Rimborso finanziamenti"/>
    <n v="-1850"/>
    <s v="CERTO"/>
    <s v="SI"/>
    <x v="0"/>
    <s v="RID"/>
    <m/>
    <d v="1899-12-30T00:00:00"/>
    <d v="2026-06-25T00:00:00"/>
    <m/>
    <s v="3 FINANZIAMENTI"/>
    <x v="0"/>
    <x v="50"/>
    <s v="2026-06"/>
    <n v="0"/>
    <s v="SI"/>
    <s v="ESEGUITO"/>
    <x v="0"/>
    <s v="NO"/>
    <s v="NO"/>
    <n v="0"/>
    <n v="-32"/>
    <m/>
    <n v="-32"/>
  </r>
  <r>
    <d v="2026-06-27T00:00:00"/>
    <x v="9"/>
    <s v="Affitti e utenze"/>
    <n v="-3100"/>
    <s v="CERTO"/>
    <s v="SI"/>
    <x v="0"/>
    <s v="RID"/>
    <m/>
    <d v="1899-12-30T00:00:00"/>
    <d v="2026-06-27T00:00:00"/>
    <m/>
    <s v="1 OPERATIVA"/>
    <x v="0"/>
    <x v="50"/>
    <s v="2026-06"/>
    <n v="0"/>
    <s v="SI"/>
    <s v="ESEGUITO"/>
    <x v="0"/>
    <s v="NO"/>
    <s v="NO"/>
    <n v="0"/>
    <n v="-30"/>
    <m/>
    <n v="-30"/>
  </r>
  <r>
    <d v="2026-07-06T00:00:00"/>
    <x v="23"/>
    <s v="Incassi da clienti"/>
    <n v="18500"/>
    <s v="CERTO"/>
    <s v="SI"/>
    <x v="0"/>
    <s v="Bonifico"/>
    <s v="FT 412"/>
    <d v="2026-05-07T00:00:00"/>
    <d v="2026-07-02T00:00:00"/>
    <m/>
    <s v="1 OPERATIVA"/>
    <x v="1"/>
    <x v="51"/>
    <s v="2026-07"/>
    <n v="4"/>
    <s v="SI"/>
    <s v="ESEGUITO"/>
    <x v="1"/>
    <s v="NO"/>
    <s v="NO"/>
    <s v="DSO"/>
    <n v="-21"/>
    <n v="-81"/>
    <n v="-25"/>
  </r>
  <r>
    <d v="2026-07-07T00:00:00"/>
    <x v="24"/>
    <s v="Stipendi e contributi"/>
    <n v="-24800"/>
    <s v="CERTO"/>
    <s v="SI"/>
    <x v="0"/>
    <s v="Bonifico"/>
    <m/>
    <d v="1899-12-30T00:00:00"/>
    <d v="2026-07-07T00:00:00"/>
    <m/>
    <s v="1 OPERATIVA"/>
    <x v="0"/>
    <x v="51"/>
    <s v="2026-07"/>
    <n v="0"/>
    <s v="SI"/>
    <s v="ESEGUITO"/>
    <x v="1"/>
    <s v="NO"/>
    <s v="NO"/>
    <n v="0"/>
    <n v="-20"/>
    <m/>
    <n v="-20"/>
  </r>
  <r>
    <d v="2026-07-09T00:00:00"/>
    <x v="0"/>
    <s v="Materie prime"/>
    <n v="-9200"/>
    <s v="CERTO"/>
    <s v="SI"/>
    <x v="0"/>
    <s v="Ri.Ba"/>
    <s v="FT 887"/>
    <d v="2026-06-09T00:00:00"/>
    <d v="2026-07-09T00:00:00"/>
    <m/>
    <s v="1 OPERATIVA"/>
    <x v="0"/>
    <x v="51"/>
    <s v="2026-07"/>
    <n v="0"/>
    <s v="SI"/>
    <s v="ESEGUITO"/>
    <x v="1"/>
    <s v="NO"/>
    <s v="NO"/>
    <s v="DPO"/>
    <n v="-18"/>
    <n v="-48"/>
    <n v="-18"/>
  </r>
  <r>
    <d v="2026-07-13T00:00:00"/>
    <x v="25"/>
    <s v="Incassi da clienti"/>
    <n v="12000"/>
    <s v="CERTO"/>
    <s v="SI"/>
    <x v="0"/>
    <s v="Bonifico"/>
    <s v="FT 415"/>
    <d v="2026-05-29T00:00:00"/>
    <d v="2026-07-13T00:00:00"/>
    <m/>
    <s v="1 OPERATIVA"/>
    <x v="1"/>
    <x v="52"/>
    <s v="2026-07"/>
    <n v="0"/>
    <s v="SI"/>
    <s v="ESEGUITO"/>
    <x v="1"/>
    <s v="NO"/>
    <s v="NO"/>
    <s v="DSO"/>
    <n v="-14"/>
    <n v="-59"/>
    <n v="-14"/>
  </r>
  <r>
    <d v="2026-07-15T00:00:00"/>
    <x v="26"/>
    <s v="Lavorazioni esterne"/>
    <n v="-4100"/>
    <s v="CERTO"/>
    <s v="SI"/>
    <x v="0"/>
    <s v="Bonifico"/>
    <s v="FT 902"/>
    <d v="2026-05-31T00:00:00"/>
    <d v="2026-07-15T00:00:00"/>
    <m/>
    <s v="1 OPERATIVA"/>
    <x v="0"/>
    <x v="52"/>
    <s v="2026-07"/>
    <n v="0"/>
    <s v="SI"/>
    <s v="ESEGUITO"/>
    <x v="1"/>
    <s v="NO"/>
    <s v="NO"/>
    <s v="DPO"/>
    <n v="-12"/>
    <n v="-57"/>
    <n v="-12"/>
  </r>
  <r>
    <d v="2026-07-17T00:00:00"/>
    <x v="5"/>
    <s v="Imposte e F24"/>
    <n v="-8600"/>
    <s v="CERTO"/>
    <s v="SI"/>
    <x v="0"/>
    <s v="F24"/>
    <m/>
    <d v="1899-12-30T00:00:00"/>
    <d v="2026-07-17T00:00:00"/>
    <m/>
    <s v="1 OPERATIVA"/>
    <x v="0"/>
    <x v="52"/>
    <s v="2026-07"/>
    <n v="0"/>
    <s v="SI"/>
    <s v="ESEGUITO"/>
    <x v="1"/>
    <s v="NO"/>
    <s v="NO"/>
    <n v="0"/>
    <n v="-10"/>
    <m/>
    <n v="-10"/>
  </r>
  <r>
    <d v="2026-07-20T00:00:00"/>
    <x v="27"/>
    <s v="Affitti e utenze"/>
    <n v="-3150"/>
    <s v="CERTO"/>
    <s v="SI"/>
    <x v="0"/>
    <s v="RID"/>
    <s v="FT 55"/>
    <d v="1899-12-30T00:00:00"/>
    <d v="2026-07-20T00:00:00"/>
    <s v="prezzo bloccato"/>
    <s v="1 OPERATIVA"/>
    <x v="0"/>
    <x v="53"/>
    <s v="2026-07"/>
    <n v="0"/>
    <s v="SI"/>
    <s v="ESEGUITO"/>
    <x v="1"/>
    <s v="NO"/>
    <s v="NO"/>
    <n v="0"/>
    <n v="-7"/>
    <m/>
    <n v="-7"/>
  </r>
  <r>
    <d v="2026-07-21T00:00:00"/>
    <x v="28"/>
    <s v="Incassi da clienti"/>
    <n v="7400"/>
    <s v="CERTO"/>
    <s v="SI"/>
    <x v="0"/>
    <s v="Bonifico"/>
    <s v="FT 418"/>
    <d v="2026-05-07T00:00:00"/>
    <d v="2026-07-19T00:00:00"/>
    <s v="pagato con 2 gg di ritardo"/>
    <s v="1 OPERATIVA"/>
    <x v="1"/>
    <x v="53"/>
    <s v="2026-07"/>
    <n v="2"/>
    <s v="SI"/>
    <s v="ESEGUITO"/>
    <x v="1"/>
    <s v="NO"/>
    <s v="NO"/>
    <s v="DSO"/>
    <n v="-6"/>
    <n v="-81"/>
    <n v="-8"/>
  </r>
  <r>
    <d v="2026-07-24T00:00:00"/>
    <x v="29"/>
    <s v="Altre uscite operative"/>
    <n v="-5000"/>
    <s v="CERTO"/>
    <s v="SI"/>
    <x v="0"/>
    <s v="Bonifico"/>
    <m/>
    <d v="1899-12-30T00:00:00"/>
    <d v="2026-07-24T00:00:00"/>
    <m/>
    <s v="1 OPERATIVA"/>
    <x v="0"/>
    <x v="53"/>
    <s v="2026-07"/>
    <n v="0"/>
    <s v="SI"/>
    <s v="ESEGUITO"/>
    <x v="1"/>
    <s v="NO"/>
    <s v="NO"/>
    <n v="0"/>
    <n v="-3"/>
    <m/>
    <n v="-3"/>
  </r>
  <r>
    <d v="2026-07-24T00:00:00"/>
    <x v="30"/>
    <s v="Giroconto tra i conti"/>
    <n v="5000"/>
    <s v="CERTO"/>
    <s v="SI"/>
    <x v="1"/>
    <s v="Bonifico"/>
    <m/>
    <d v="1899-12-30T00:00:00"/>
    <d v="2026-07-24T00:00:00"/>
    <m/>
    <s v="0 GIROCONTI"/>
    <x v="1"/>
    <x v="53"/>
    <s v="2026-07"/>
    <n v="0"/>
    <s v="SI"/>
    <s v="ESEGUITO"/>
    <x v="1"/>
    <s v="NO"/>
    <s v="NO"/>
    <n v="0"/>
    <n v="-3"/>
    <m/>
    <n v="-3"/>
  </r>
  <r>
    <d v="2026-07-24T00:00:00"/>
    <x v="31"/>
    <s v="Giroconto tra i conti"/>
    <n v="-5000"/>
    <s v="CERTO"/>
    <s v="SI"/>
    <x v="0"/>
    <s v="Bonifico"/>
    <m/>
    <d v="1899-12-30T00:00:00"/>
    <d v="1899-12-30T00:00:00"/>
    <s v="la gamba in uscita del giro verso il fondo"/>
    <s v="0 GIROCONTI"/>
    <x v="0"/>
    <x v="53"/>
    <s v="2026-07"/>
    <s v=""/>
    <s v="SI"/>
    <s v="ESEGUITO"/>
    <x v="1"/>
    <s v="NO"/>
    <s v="NO"/>
    <n v="0"/>
    <n v="-3"/>
    <m/>
    <m/>
  </r>
  <r>
    <d v="2026-08-04T00:00:00"/>
    <x v="32"/>
    <s v="Incassi da clienti"/>
    <n v="22000"/>
    <s v="CERTO"/>
    <s v="NO"/>
    <x v="0"/>
    <s v="Bonifico"/>
    <s v="FT 421"/>
    <d v="2026-06-20T00:00:00"/>
    <d v="2026-08-04T00:00:00"/>
    <m/>
    <s v="1 OPERATIVA"/>
    <x v="1"/>
    <x v="54"/>
    <s v="2026-08"/>
    <s v=""/>
    <s v="NO"/>
    <s v="DA FARE"/>
    <x v="0"/>
    <s v="SI"/>
    <s v="SI"/>
    <s v="DSO"/>
    <n v="8"/>
    <n v="-37"/>
    <n v="8"/>
  </r>
  <r>
    <d v="2026-08-05T00:00:00"/>
    <x v="3"/>
    <s v="Lavorazioni esterne"/>
    <n v="-6300"/>
    <s v="CERTO"/>
    <s v="NO"/>
    <x v="0"/>
    <s v="Bonifico"/>
    <s v="FT 921"/>
    <d v="2026-06-11T00:00:00"/>
    <d v="2026-08-05T00:00:00"/>
    <s v="fornitore strategico"/>
    <s v="1 OPERATIVA"/>
    <x v="0"/>
    <x v="54"/>
    <s v="2026-08"/>
    <s v=""/>
    <s v="NO"/>
    <s v="DA FARE"/>
    <x v="0"/>
    <s v="SI"/>
    <s v="SI"/>
    <s v="DPO"/>
    <n v="9"/>
    <n v="-46"/>
    <n v="9"/>
  </r>
  <r>
    <d v="2026-08-06T00:00:00"/>
    <x v="0"/>
    <s v="Materie prime"/>
    <n v="-11400"/>
    <s v="CERTO"/>
    <s v="NO"/>
    <x v="0"/>
    <s v="Ri.Ba"/>
    <s v="FT 913"/>
    <d v="2026-06-07T00:00:00"/>
    <d v="2026-08-06T00:00:00"/>
    <m/>
    <s v="1 OPERATIVA"/>
    <x v="0"/>
    <x v="54"/>
    <s v="2026-08"/>
    <s v=""/>
    <s v="NO"/>
    <s v="DA FARE"/>
    <x v="0"/>
    <s v="SI"/>
    <s v="SI"/>
    <s v="DPO"/>
    <n v="10"/>
    <n v="-50"/>
    <n v="10"/>
  </r>
  <r>
    <d v="2026-08-09T00:00:00"/>
    <x v="2"/>
    <s v="Stipendi e contributi"/>
    <n v="-24800"/>
    <s v="CERTO"/>
    <s v="NO"/>
    <x v="0"/>
    <s v="Bonifico"/>
    <m/>
    <d v="1899-12-30T00:00:00"/>
    <d v="2026-08-09T00:00:00"/>
    <m/>
    <s v="1 OPERATIVA"/>
    <x v="0"/>
    <x v="54"/>
    <s v="2026-08"/>
    <s v=""/>
    <s v="NO"/>
    <s v="DA FARE"/>
    <x v="0"/>
    <s v="SI"/>
    <s v="SI"/>
    <n v="0"/>
    <n v="13"/>
    <m/>
    <n v="13"/>
  </r>
  <r>
    <d v="2026-08-10T00:00:00"/>
    <x v="33"/>
    <s v="Incassi da clienti"/>
    <n v="16800"/>
    <s v="CERTO"/>
    <s v="NO"/>
    <x v="0"/>
    <s v="Bonifico"/>
    <s v="FT 419"/>
    <d v="2026-07-01T00:00:00"/>
    <d v="2026-08-10T00:00:00"/>
    <m/>
    <s v="1 OPERATIVA"/>
    <x v="1"/>
    <x v="55"/>
    <s v="2026-08"/>
    <s v=""/>
    <s v="NO"/>
    <s v="DA FARE"/>
    <x v="0"/>
    <s v="SI"/>
    <s v="SI"/>
    <s v="DSO"/>
    <n v="14"/>
    <n v="-26"/>
    <n v="14"/>
  </r>
  <r>
    <d v="2026-08-10T00:00:00"/>
    <x v="5"/>
    <s v="Imposte e F24"/>
    <n v="-9100"/>
    <s v="CERTO"/>
    <s v="NO"/>
    <x v="0"/>
    <s v="F24"/>
    <m/>
    <d v="1899-12-30T00:00:00"/>
    <d v="2026-08-10T00:00:00"/>
    <m/>
    <s v="1 OPERATIVA"/>
    <x v="0"/>
    <x v="55"/>
    <s v="2026-08"/>
    <s v=""/>
    <s v="NO"/>
    <s v="DA FARE"/>
    <x v="0"/>
    <s v="SI"/>
    <s v="SI"/>
    <n v="0"/>
    <n v="14"/>
    <m/>
    <n v="14"/>
  </r>
  <r>
    <d v="2026-08-11T00:00:00"/>
    <x v="4"/>
    <s v="Rimborso finanziamenti"/>
    <n v="-2400"/>
    <s v="CERTO"/>
    <s v="NO"/>
    <x v="0"/>
    <s v="RID"/>
    <m/>
    <d v="1899-12-30T00:00:00"/>
    <d v="2026-08-11T00:00:00"/>
    <m/>
    <s v="3 FINANZIAMENTI"/>
    <x v="0"/>
    <x v="55"/>
    <s v="2026-08"/>
    <s v=""/>
    <s v="NO"/>
    <s v="DA FARE"/>
    <x v="0"/>
    <s v="SI"/>
    <s v="SI"/>
    <n v="0"/>
    <n v="15"/>
    <m/>
    <n v="15"/>
  </r>
  <r>
    <d v="2026-08-13T00:00:00"/>
    <x v="34"/>
    <s v="Servizi e consulenze"/>
    <n v="-2400"/>
    <s v="CERTO"/>
    <s v="NO"/>
    <x v="0"/>
    <s v="RID"/>
    <m/>
    <d v="2026-06-24T00:00:00"/>
    <d v="2026-08-13T00:00:00"/>
    <m/>
    <s v="1 OPERATIVA"/>
    <x v="0"/>
    <x v="55"/>
    <s v="2026-08"/>
    <s v=""/>
    <s v="NO"/>
    <s v="DA FARE"/>
    <x v="0"/>
    <s v="SI"/>
    <s v="SI"/>
    <s v="DPO"/>
    <n v="17"/>
    <n v="-33"/>
    <n v="17"/>
  </r>
  <r>
    <d v="2026-08-17T00:00:00"/>
    <x v="35"/>
    <s v="Incassi da clienti"/>
    <n v="9500"/>
    <s v="PREVISTO"/>
    <s v="NO"/>
    <x v="0"/>
    <s v="Bonifico"/>
    <m/>
    <d v="2026-06-28T00:00:00"/>
    <d v="2026-08-17T00:00:00"/>
    <s v="non ancora confermato"/>
    <s v="1 OPERATIVA"/>
    <x v="1"/>
    <x v="56"/>
    <s v="2026-08"/>
    <s v=""/>
    <s v="NO"/>
    <s v="DA FARE"/>
    <x v="0"/>
    <s v="SI"/>
    <s v="SI"/>
    <s v="DSO"/>
    <n v="21"/>
    <n v="-29"/>
    <n v="21"/>
  </r>
  <r>
    <d v="2026-08-20T00:00:00"/>
    <x v="36"/>
    <s v="Rimborso finanziamenti"/>
    <n v="-1850"/>
    <s v="CERTO"/>
    <s v="NO"/>
    <x v="0"/>
    <s v="RID"/>
    <m/>
    <d v="1899-12-30T00:00:00"/>
    <d v="2026-08-20T00:00:00"/>
    <m/>
    <s v="3 FINANZIAMENTI"/>
    <x v="0"/>
    <x v="56"/>
    <s v="2026-08"/>
    <s v=""/>
    <s v="NO"/>
    <s v="DA FARE"/>
    <x v="0"/>
    <s v="SI"/>
    <s v="SI"/>
    <n v="0"/>
    <n v="24"/>
    <m/>
    <n v="24"/>
  </r>
  <r>
    <d v="2026-08-21T00:00:00"/>
    <x v="12"/>
    <s v="Cedole e dividendi incassati"/>
    <n v="450"/>
    <s v="CERTO"/>
    <s v="NO"/>
    <x v="1"/>
    <s v="Bonifico"/>
    <m/>
    <d v="1899-12-30T00:00:00"/>
    <d v="2026-08-21T00:00:00"/>
    <m/>
    <s v="2 INVESTIMENTI"/>
    <x v="1"/>
    <x v="56"/>
    <s v="2026-08"/>
    <s v=""/>
    <s v="NO"/>
    <s v="DA FARE"/>
    <x v="0"/>
    <s v="SI"/>
    <s v="SI"/>
    <n v="0"/>
    <n v="25"/>
    <m/>
    <n v="25"/>
  </r>
  <r>
    <d v="2026-08-22T00:00:00"/>
    <x v="27"/>
    <s v="Affitti e utenze"/>
    <n v="-3050"/>
    <s v="CERTO"/>
    <s v="NO"/>
    <x v="0"/>
    <s v="RID"/>
    <m/>
    <d v="1899-12-30T00:00:00"/>
    <d v="2026-08-22T00:00:00"/>
    <m/>
    <s v="1 OPERATIVA"/>
    <x v="0"/>
    <x v="56"/>
    <s v="2026-08"/>
    <s v=""/>
    <s v="NO"/>
    <s v="DA FARE"/>
    <x v="0"/>
    <s v="SI"/>
    <s v="SI"/>
    <n v="0"/>
    <n v="26"/>
    <m/>
    <n v="26"/>
  </r>
  <r>
    <d v="2026-08-24T00:00:00"/>
    <x v="37"/>
    <s v="Incassi da clienti"/>
    <n v="22000"/>
    <s v="CERTO"/>
    <s v="NO"/>
    <x v="0"/>
    <s v="Bonifico"/>
    <m/>
    <d v="2026-07-10T00:00:00"/>
    <d v="2026-08-24T00:00:00"/>
    <m/>
    <s v="1 OPERATIVA"/>
    <x v="1"/>
    <x v="57"/>
    <s v="2026-08"/>
    <s v=""/>
    <s v="NO"/>
    <s v="DA FARE"/>
    <x v="0"/>
    <s v="SI"/>
    <s v="SI"/>
    <s v="DSO"/>
    <n v="28"/>
    <n v="-17"/>
    <n v="28"/>
  </r>
  <r>
    <d v="2026-08-29T00:00:00"/>
    <x v="0"/>
    <s v="Materie prime"/>
    <n v="-8700"/>
    <s v="CERTO"/>
    <s v="NO"/>
    <x v="0"/>
    <s v="Ri.Ba"/>
    <m/>
    <d v="2026-07-02T00:00:00"/>
    <d v="2026-08-29T00:00:00"/>
    <m/>
    <s v="1 OPERATIVA"/>
    <x v="0"/>
    <x v="57"/>
    <s v="2026-08"/>
    <s v=""/>
    <s v="NO"/>
    <s v="DA FARE"/>
    <x v="0"/>
    <s v="SI"/>
    <s v="SI"/>
    <s v="DPO"/>
    <n v="33"/>
    <n v="-25"/>
    <n v="33"/>
  </r>
  <r>
    <d v="2026-09-01T00:00:00"/>
    <x v="2"/>
    <s v="Stipendi e contributi"/>
    <n v="-24800"/>
    <s v="CERTO"/>
    <s v="NO"/>
    <x v="0"/>
    <s v="Bonifico"/>
    <m/>
    <d v="1899-12-30T00:00:00"/>
    <d v="2026-09-01T00:00:00"/>
    <m/>
    <s v="1 OPERATIVA"/>
    <x v="0"/>
    <x v="58"/>
    <s v="2026-09"/>
    <s v=""/>
    <s v="NO"/>
    <s v="DA FARE"/>
    <x v="0"/>
    <s v="SI"/>
    <s v="SI"/>
    <n v="0"/>
    <n v="36"/>
    <m/>
    <n v="36"/>
  </r>
  <r>
    <d v="2026-09-03T00:00:00"/>
    <x v="38"/>
    <s v="Incassi da clienti"/>
    <n v="14000"/>
    <s v="PREVISTO"/>
    <s v="NO"/>
    <x v="0"/>
    <s v="Bonifico"/>
    <m/>
    <d v="2026-07-27T00:00:00"/>
    <d v="2026-09-03T00:00:00"/>
    <s v="acconto trattato con sconto"/>
    <s v="1 OPERATIVA"/>
    <x v="1"/>
    <x v="58"/>
    <s v="2026-09"/>
    <s v=""/>
    <s v="NO"/>
    <s v="DA FARE"/>
    <x v="0"/>
    <s v="SI"/>
    <s v="SI"/>
    <s v="DSO"/>
    <n v="38"/>
    <n v="0"/>
    <n v="38"/>
  </r>
  <r>
    <d v="2026-09-04T00:00:00"/>
    <x v="3"/>
    <s v="Lavorazioni esterne"/>
    <n v="-5200"/>
    <s v="CERTO"/>
    <s v="NO"/>
    <x v="0"/>
    <s v="Bonifico"/>
    <m/>
    <d v="2026-07-04T00:00:00"/>
    <d v="2026-09-04T00:00:00"/>
    <m/>
    <s v="1 OPERATIVA"/>
    <x v="0"/>
    <x v="58"/>
    <s v="2026-09"/>
    <s v=""/>
    <s v="NO"/>
    <s v="DA FARE"/>
    <x v="0"/>
    <s v="SI"/>
    <s v="SI"/>
    <s v="DPO"/>
    <n v="39"/>
    <n v="-23"/>
    <n v="39"/>
  </r>
  <r>
    <d v="2026-09-06T00:00:00"/>
    <x v="39"/>
    <s v="Acquisto macchinari e impianti"/>
    <n v="-32000"/>
    <s v="CERTO"/>
    <s v="NO"/>
    <x v="0"/>
    <s v="Bonifico"/>
    <m/>
    <d v="1899-12-30T00:00:00"/>
    <d v="2026-09-06T00:00:00"/>
    <s v="investimento programmato"/>
    <s v="2 INVESTIMENTI"/>
    <x v="0"/>
    <x v="58"/>
    <s v="2026-09"/>
    <s v=""/>
    <s v="NO"/>
    <s v="DA FARE"/>
    <x v="0"/>
    <s v="SI"/>
    <s v="SI"/>
    <n v="0"/>
    <n v="41"/>
    <m/>
    <n v="41"/>
  </r>
  <r>
    <d v="2026-09-09T00:00:00"/>
    <x v="40"/>
    <s v="Nuovi finanziamenti"/>
    <n v="25000"/>
    <s v="CERTO"/>
    <s v="NO"/>
    <x v="0"/>
    <s v="Bonifico"/>
    <m/>
    <d v="1899-12-30T00:00:00"/>
    <d v="2026-09-09T00:00:00"/>
    <s v="erogazione a 3 gg dal saldo"/>
    <s v="3 FINANZIAMENTI"/>
    <x v="1"/>
    <x v="59"/>
    <s v="2026-09"/>
    <s v=""/>
    <s v="NO"/>
    <s v="DA FARE"/>
    <x v="0"/>
    <s v="SI"/>
    <s v="SI"/>
    <n v="0"/>
    <n v="44"/>
    <m/>
    <n v="44"/>
  </r>
  <r>
    <d v="2026-09-09T00:00:00"/>
    <x v="5"/>
    <s v="Imposte e F24"/>
    <n v="-7900"/>
    <s v="CERTO"/>
    <s v="NO"/>
    <x v="0"/>
    <s v="F24"/>
    <m/>
    <d v="1899-12-30T00:00:00"/>
    <d v="2026-09-09T00:00:00"/>
    <m/>
    <s v="1 OPERATIVA"/>
    <x v="0"/>
    <x v="59"/>
    <s v="2026-09"/>
    <s v=""/>
    <s v="NO"/>
    <s v="DA FARE"/>
    <x v="0"/>
    <s v="SI"/>
    <s v="SI"/>
    <n v="0"/>
    <n v="44"/>
    <m/>
    <n v="44"/>
  </r>
  <r>
    <d v="2026-09-10T00:00:00"/>
    <x v="4"/>
    <s v="Rimborso finanziamenti"/>
    <n v="-2400"/>
    <s v="CERTO"/>
    <s v="NO"/>
    <x v="0"/>
    <s v="RID"/>
    <m/>
    <d v="1899-12-30T00:00:00"/>
    <d v="2026-09-10T00:00:00"/>
    <m/>
    <s v="3 FINANZIAMENTI"/>
    <x v="0"/>
    <x v="59"/>
    <s v="2026-09"/>
    <s v=""/>
    <s v="NO"/>
    <s v="DA FARE"/>
    <x v="0"/>
    <s v="SI"/>
    <s v="SI"/>
    <n v="0"/>
    <n v="45"/>
    <m/>
    <n v="45"/>
  </r>
  <r>
    <d v="2026-09-12T00:00:00"/>
    <x v="34"/>
    <s v="Servizi e consulenze"/>
    <n v="-2400"/>
    <s v="CERTO"/>
    <s v="NO"/>
    <x v="0"/>
    <s v="RID"/>
    <m/>
    <d v="2026-07-22T00:00:00"/>
    <d v="2026-09-12T00:00:00"/>
    <m/>
    <s v="1 OPERATIVA"/>
    <x v="0"/>
    <x v="59"/>
    <s v="2026-09"/>
    <s v=""/>
    <s v="NO"/>
    <s v="DA FARE"/>
    <x v="0"/>
    <s v="SI"/>
    <s v="SI"/>
    <s v="DPO"/>
    <n v="47"/>
    <n v="-5"/>
    <n v="47"/>
  </r>
  <r>
    <d v="2026-09-15T00:00:00"/>
    <x v="41"/>
    <s v="Apporti dei soci"/>
    <n v="30000"/>
    <s v="CERTO"/>
    <s v="NO"/>
    <x v="0"/>
    <s v="Bonifico"/>
    <m/>
    <d v="1899-12-30T00:00:00"/>
    <d v="2026-09-15T00:00:00"/>
    <s v="deliberato in assemblea"/>
    <s v="3 FINANZIAMENTI"/>
    <x v="1"/>
    <x v="60"/>
    <s v="2026-09"/>
    <s v=""/>
    <s v="NO"/>
    <s v="DA FARE"/>
    <x v="0"/>
    <s v="SI"/>
    <s v="SI"/>
    <n v="0"/>
    <n v="50"/>
    <m/>
    <n v="50"/>
  </r>
  <r>
    <d v="2026-09-17T00:00:00"/>
    <x v="42"/>
    <s v="Incassi da clienti"/>
    <n v="19500"/>
    <s v="PREVISTO"/>
    <s v="NO"/>
    <x v="0"/>
    <s v="Bonifico"/>
    <m/>
    <d v="2026-08-06T00:00:00"/>
    <d v="2026-09-17T00:00:00"/>
    <m/>
    <s v="1 OPERATIVA"/>
    <x v="1"/>
    <x v="60"/>
    <s v="2026-09"/>
    <s v=""/>
    <s v="NO"/>
    <s v="DA FARE"/>
    <x v="0"/>
    <s v="SI"/>
    <s v="SI"/>
    <s v="DSO"/>
    <n v="52"/>
    <n v="10"/>
    <n v="52"/>
  </r>
  <r>
    <d v="2026-09-19T00:00:00"/>
    <x v="36"/>
    <s v="Rimborso finanziamenti"/>
    <n v="-1850"/>
    <s v="CERTO"/>
    <s v="NO"/>
    <x v="0"/>
    <s v="RID"/>
    <m/>
    <d v="1899-12-30T00:00:00"/>
    <d v="2026-09-19T00:00:00"/>
    <m/>
    <s v="3 FINANZIAMENTI"/>
    <x v="0"/>
    <x v="60"/>
    <s v="2026-09"/>
    <s v=""/>
    <s v="NO"/>
    <s v="DA FARE"/>
    <x v="0"/>
    <s v="SI"/>
    <s v="SI"/>
    <n v="0"/>
    <n v="54"/>
    <m/>
    <n v="54"/>
  </r>
  <r>
    <d v="2026-09-20T00:00:00"/>
    <x v="43"/>
    <s v="Acquisto titoli e portafoglio"/>
    <n v="-20000"/>
    <s v="CERTO"/>
    <s v="NO"/>
    <x v="1"/>
    <s v="Bonifico"/>
    <m/>
    <d v="1899-12-30T00:00:00"/>
    <d v="2026-09-20T00:00:00"/>
    <s v="prima finestra"/>
    <s v="2 INVESTIMENTI"/>
    <x v="0"/>
    <x v="60"/>
    <s v="2026-09"/>
    <s v=""/>
    <s v="NO"/>
    <s v="DA FARE"/>
    <x v="0"/>
    <s v="SI"/>
    <s v="SI"/>
    <n v="0"/>
    <n v="55"/>
    <m/>
    <n v="55"/>
  </r>
  <r>
    <d v="2026-09-21T00:00:00"/>
    <x v="27"/>
    <s v="Affitti e utenze"/>
    <n v="-3050"/>
    <s v="CERTO"/>
    <s v="NO"/>
    <x v="0"/>
    <s v="RID"/>
    <m/>
    <d v="1899-12-30T00:00:00"/>
    <d v="2026-09-21T00:00:00"/>
    <m/>
    <s v="1 OPERATIVA"/>
    <x v="0"/>
    <x v="61"/>
    <s v="2026-09"/>
    <s v=""/>
    <s v="NO"/>
    <s v="DA FARE"/>
    <x v="0"/>
    <s v="SI"/>
    <s v="SI"/>
    <n v="0"/>
    <n v="56"/>
    <m/>
    <n v="56"/>
  </r>
  <r>
    <d v="2026-09-23T00:00:00"/>
    <x v="44"/>
    <s v="Vendita di beni aziendali"/>
    <n v="12000"/>
    <s v="PREVISTO"/>
    <s v="NO"/>
    <x v="0"/>
    <s v="Bonifico"/>
    <m/>
    <d v="1899-12-30T00:00:00"/>
    <d v="2026-09-23T00:00:00"/>
    <s v="trattativa in corso"/>
    <s v="2 INVESTIMENTI"/>
    <x v="1"/>
    <x v="61"/>
    <s v="2026-09"/>
    <s v=""/>
    <s v="NO"/>
    <s v="DA FARE"/>
    <x v="0"/>
    <s v="SI"/>
    <s v="SI"/>
    <n v="0"/>
    <n v="58"/>
    <m/>
    <n v="58"/>
  </r>
  <r>
    <d v="2026-09-25T00:00:00"/>
    <x v="45"/>
    <s v="Incassi da clienti"/>
    <n v="18000"/>
    <s v="CERTO"/>
    <s v="NO"/>
    <x v="0"/>
    <s v="Bonifico"/>
    <m/>
    <d v="2026-08-11T00:00:00"/>
    <d v="2026-09-25T00:00:00"/>
    <m/>
    <s v="1 OPERATIVA"/>
    <x v="1"/>
    <x v="61"/>
    <s v="2026-09"/>
    <s v=""/>
    <s v="NO"/>
    <s v="DA FARE"/>
    <x v="0"/>
    <s v="SI"/>
    <s v="SI"/>
    <s v="DSO"/>
    <n v="60"/>
    <n v="15"/>
    <n v="60"/>
  </r>
  <r>
    <d v="2026-09-27T00:00:00"/>
    <x v="46"/>
    <s v="Nuovi finanziamenti"/>
    <n v="18000"/>
    <s v="PREVISTO"/>
    <s v="NO"/>
    <x v="0"/>
    <s v="Bonifico"/>
    <m/>
    <d v="1899-12-30T00:00:00"/>
    <d v="2026-09-27T00:00:00"/>
    <s v="linea gia' deliberata"/>
    <s v="3 FINANZIAMENTI"/>
    <x v="1"/>
    <x v="61"/>
    <s v="2026-09"/>
    <s v=""/>
    <s v="NO"/>
    <s v="DA FARE"/>
    <x v="0"/>
    <s v="SI"/>
    <s v="SI"/>
    <n v="0"/>
    <n v="62"/>
    <m/>
    <n v="62"/>
  </r>
  <r>
    <d v="2026-09-28T00:00:00"/>
    <x v="0"/>
    <s v="Materie prime"/>
    <n v="-9500"/>
    <s v="CERTO"/>
    <s v="NO"/>
    <x v="0"/>
    <s v="Ri.Ba"/>
    <m/>
    <d v="2026-07-30T00:00:00"/>
    <d v="2026-09-28T00:00:00"/>
    <m/>
    <s v="1 OPERATIVA"/>
    <x v="0"/>
    <x v="62"/>
    <s v="2026-09"/>
    <s v=""/>
    <s v="NO"/>
    <s v="DA FARE"/>
    <x v="0"/>
    <s v="SI"/>
    <s v="SI"/>
    <s v="DPO"/>
    <n v="63"/>
    <n v="3"/>
    <n v="63"/>
  </r>
  <r>
    <d v="2026-10-01T00:00:00"/>
    <x v="2"/>
    <s v="Stipendi e contributi"/>
    <n v="-24800"/>
    <s v="CERTO"/>
    <s v="NO"/>
    <x v="0"/>
    <s v="Bonifico"/>
    <m/>
    <d v="1899-12-30T00:00:00"/>
    <d v="2026-10-01T00:00:00"/>
    <m/>
    <s v="1 OPERATIVA"/>
    <x v="0"/>
    <x v="62"/>
    <s v="2026-10"/>
    <s v=""/>
    <s v="NO"/>
    <s v="DA FARE"/>
    <x v="0"/>
    <s v="SI"/>
    <s v="SI"/>
    <n v="0"/>
    <n v="66"/>
    <m/>
    <n v="66"/>
  </r>
  <r>
    <d v="2026-10-03T00:00:00"/>
    <x v="47"/>
    <s v="Incassi da clienti"/>
    <n v="21000"/>
    <s v="CERTO"/>
    <s v="NO"/>
    <x v="0"/>
    <s v="Bonifico"/>
    <m/>
    <d v="2026-08-24T00:00:00"/>
    <d v="2026-10-03T00:00:00"/>
    <m/>
    <s v="1 OPERATIVA"/>
    <x v="1"/>
    <x v="62"/>
    <s v="2026-10"/>
    <s v=""/>
    <s v="NO"/>
    <s v="DA FARE"/>
    <x v="0"/>
    <s v="SI"/>
    <s v="SI"/>
    <s v="DSO"/>
    <n v="68"/>
    <n v="28"/>
    <n v="68"/>
  </r>
  <r>
    <d v="2026-10-04T00:00:00"/>
    <x v="3"/>
    <s v="Lavorazioni esterne"/>
    <n v="-6800"/>
    <s v="CERTO"/>
    <s v="NO"/>
    <x v="0"/>
    <s v="Bonifico"/>
    <m/>
    <d v="2026-08-10T00:00:00"/>
    <d v="2026-10-04T00:00:00"/>
    <m/>
    <s v="1 OPERATIVA"/>
    <x v="0"/>
    <x v="62"/>
    <s v="2026-10"/>
    <s v=""/>
    <s v="NO"/>
    <s v="DA FARE"/>
    <x v="0"/>
    <s v="SI"/>
    <s v="SI"/>
    <s v="DPO"/>
    <n v="69"/>
    <n v="14"/>
    <n v="69"/>
  </r>
  <r>
    <d v="2026-10-09T00:00:00"/>
    <x v="5"/>
    <s v="Imposte e F24"/>
    <n v="-8600"/>
    <s v="CERTO"/>
    <s v="NO"/>
    <x v="0"/>
    <s v="F24"/>
    <m/>
    <d v="1899-12-30T00:00:00"/>
    <d v="2026-10-09T00:00:00"/>
    <m/>
    <s v="1 OPERATIVA"/>
    <x v="0"/>
    <x v="63"/>
    <s v="2026-10"/>
    <s v=""/>
    <s v="NO"/>
    <s v="DA FARE"/>
    <x v="0"/>
    <s v="SI"/>
    <s v="SI"/>
    <n v="0"/>
    <n v="74"/>
    <m/>
    <n v="74"/>
  </r>
  <r>
    <d v="2026-10-10T00:00:00"/>
    <x v="48"/>
    <s v="Incassi da clienti"/>
    <n v="15000"/>
    <s v="PREVISTO"/>
    <s v="NO"/>
    <x v="0"/>
    <s v="Bonifico"/>
    <m/>
    <d v="2026-08-21T00:00:00"/>
    <d v="2026-10-10T00:00:00"/>
    <m/>
    <s v="1 OPERATIVA"/>
    <x v="1"/>
    <x v="63"/>
    <s v="2026-10"/>
    <s v=""/>
    <s v="NO"/>
    <s v="DA FARE"/>
    <x v="0"/>
    <s v="SI"/>
    <s v="SI"/>
    <s v="DSO"/>
    <n v="75"/>
    <n v="25"/>
    <n v="75"/>
  </r>
  <r>
    <d v="2026-10-10T00:00:00"/>
    <x v="4"/>
    <s v="Rimborso finanziamenti"/>
    <n v="-2400"/>
    <s v="CERTO"/>
    <s v="NO"/>
    <x v="0"/>
    <s v="RID"/>
    <m/>
    <d v="1899-12-30T00:00:00"/>
    <d v="2026-10-10T00:00:00"/>
    <m/>
    <s v="3 FINANZIAMENTI"/>
    <x v="0"/>
    <x v="63"/>
    <s v="2026-10"/>
    <s v=""/>
    <s v="NO"/>
    <s v="DA FARE"/>
    <x v="0"/>
    <s v="SI"/>
    <s v="SI"/>
    <n v="0"/>
    <n v="75"/>
    <m/>
    <n v="75"/>
  </r>
  <r>
    <d v="2026-10-13T00:00:00"/>
    <x v="49"/>
    <s v="Acquisto titoli e portafoglio"/>
    <n v="-15000"/>
    <s v="CERTO"/>
    <s v="NO"/>
    <x v="1"/>
    <s v="Bonifico"/>
    <m/>
    <d v="1899-12-30T00:00:00"/>
    <d v="2026-10-13T00:00:00"/>
    <s v="seconda finestra"/>
    <s v="2 INVESTIMENTI"/>
    <x v="0"/>
    <x v="64"/>
    <s v="2026-10"/>
    <s v=""/>
    <s v="NO"/>
    <s v="DA FARE"/>
    <x v="0"/>
    <s v="SI"/>
    <s v="SI"/>
    <n v="0"/>
    <n v="78"/>
    <m/>
    <n v="78"/>
  </r>
  <r>
    <d v="2026-10-15T00:00:00"/>
    <x v="7"/>
    <s v="Prelievi e dividendi ai soci"/>
    <n v="-15000"/>
    <s v="CERTO"/>
    <s v="NO"/>
    <x v="0"/>
    <s v="Bonifico"/>
    <m/>
    <d v="1899-12-30T00:00:00"/>
    <d v="2026-10-15T00:00:00"/>
    <m/>
    <s v="3 FINANZIAMENTI"/>
    <x v="0"/>
    <x v="64"/>
    <s v="2026-10"/>
    <s v=""/>
    <s v="NO"/>
    <s v="DA FARE"/>
    <x v="0"/>
    <s v="SI"/>
    <s v="SI"/>
    <n v="0"/>
    <n v="80"/>
    <m/>
    <n v="80"/>
  </r>
  <r>
    <d v="2026-10-17T00:00:00"/>
    <x v="50"/>
    <s v="Incassi da clienti"/>
    <n v="16400"/>
    <s v="PREVISTO"/>
    <s v="NO"/>
    <x v="0"/>
    <s v="Bonifico"/>
    <m/>
    <d v="2026-09-02T00:00:00"/>
    <d v="2026-10-17T00:00:00"/>
    <m/>
    <s v="1 OPERATIVA"/>
    <x v="1"/>
    <x v="64"/>
    <s v="2026-10"/>
    <s v=""/>
    <s v="NO"/>
    <s v="DA FARE"/>
    <x v="0"/>
    <s v="SI"/>
    <s v="SI"/>
    <s v="DSO"/>
    <n v="82"/>
    <n v="37"/>
    <n v="82"/>
  </r>
  <r>
    <d v="2026-10-19T00:00:00"/>
    <x v="36"/>
    <s v="Rimborso finanziamenti"/>
    <n v="-1850"/>
    <s v="CERTO"/>
    <s v="NO"/>
    <x v="0"/>
    <s v="RID"/>
    <m/>
    <d v="1899-12-30T00:00:00"/>
    <d v="2026-10-19T00:00:00"/>
    <m/>
    <s v="3 FINANZIAMENTI"/>
    <x v="0"/>
    <x v="65"/>
    <s v="2026-10"/>
    <s v=""/>
    <s v="NO"/>
    <s v="DA FARE"/>
    <x v="0"/>
    <s v="SI"/>
    <s v="SI"/>
    <n v="0"/>
    <n v="84"/>
    <m/>
    <n v="84"/>
  </r>
  <r>
    <d v="2026-10-20T00:00:00"/>
    <x v="51"/>
    <s v="Cedole e dividendi incassati"/>
    <n v="600"/>
    <s v="CERTO"/>
    <s v="NO"/>
    <x v="1"/>
    <s v="Bonifico"/>
    <m/>
    <d v="1899-12-30T00:00:00"/>
    <d v="2026-10-20T00:00:00"/>
    <m/>
    <s v="2 INVESTIMENTI"/>
    <x v="1"/>
    <x v="65"/>
    <s v="2026-10"/>
    <s v=""/>
    <s v="NO"/>
    <s v="DA FARE"/>
    <x v="0"/>
    <s v="SI"/>
    <s v="SI"/>
    <n v="0"/>
    <n v="85"/>
    <m/>
    <n v="85"/>
  </r>
  <r>
    <d v="2026-10-21T00:00:00"/>
    <x v="27"/>
    <s v="Affitti e utenze"/>
    <n v="-3050"/>
    <s v="CERTO"/>
    <s v="NO"/>
    <x v="0"/>
    <s v="RID"/>
    <m/>
    <d v="1899-12-30T00:00:00"/>
    <d v="2026-10-21T00:00:00"/>
    <m/>
    <s v="1 OPERATIVA"/>
    <x v="0"/>
    <x v="65"/>
    <s v="2026-10"/>
    <s v=""/>
    <s v="NO"/>
    <s v="DA FARE"/>
    <x v="0"/>
    <s v="SI"/>
    <s v="SI"/>
    <n v="0"/>
    <n v="86"/>
    <m/>
    <n v="86"/>
  </r>
  <r>
    <d v="2026-10-23T00:00:00"/>
    <x v="52"/>
    <s v="Vendita titoli e portafoglio"/>
    <n v="8000"/>
    <s v="CERTO"/>
    <s v="NO"/>
    <x v="1"/>
    <s v="Bonifico"/>
    <m/>
    <d v="1899-12-30T00:00:00"/>
    <d v="2026-10-23T00:00:00"/>
    <m/>
    <s v="2 INVESTIMENTI"/>
    <x v="1"/>
    <x v="65"/>
    <s v="2026-10"/>
    <s v=""/>
    <s v="NO"/>
    <s v="DA FARE"/>
    <x v="0"/>
    <s v="SI"/>
    <s v="SI"/>
    <n v="0"/>
    <n v="88"/>
    <m/>
    <n v="88"/>
  </r>
  <r>
    <d v="2026-11-04T00:00:00"/>
    <x v="53"/>
    <s v="Materie prime"/>
    <n v="-10300"/>
    <s v="CERTO"/>
    <s v="NO"/>
    <x v="0"/>
    <s v="Ri.Ba"/>
    <m/>
    <d v="2026-09-15T00:00:00"/>
    <d v="2026-11-04T00:00:00"/>
    <m/>
    <s v="1 OPERATIVA"/>
    <x v="0"/>
    <x v="66"/>
    <s v="2026-11"/>
    <s v=""/>
    <s v="NO"/>
    <s v="DA FARE"/>
    <x v="0"/>
    <s v="NO"/>
    <s v="SI"/>
    <s v="DPO"/>
    <n v="100"/>
    <n v="50"/>
    <n v="100"/>
  </r>
  <r>
    <d v="2026-11-06T00:00:00"/>
    <x v="54"/>
    <s v="Incassi da clienti"/>
    <n v="31500"/>
    <s v="CERTO"/>
    <s v="NO"/>
    <x v="0"/>
    <s v="Bonifico"/>
    <m/>
    <d v="2026-09-29T00:00:00"/>
    <d v="2026-11-06T00:00:00"/>
    <m/>
    <s v="1 OPERATIVA"/>
    <x v="1"/>
    <x v="66"/>
    <s v="2026-11"/>
    <s v=""/>
    <s v="NO"/>
    <s v="DA FARE"/>
    <x v="0"/>
    <s v="NO"/>
    <s v="SI"/>
    <s v="DSO"/>
    <n v="102"/>
    <n v="64"/>
    <n v="102"/>
  </r>
  <r>
    <d v="2026-11-07T00:00:00"/>
    <x v="2"/>
    <s v="Stipendi e contributi"/>
    <n v="-24800"/>
    <s v="CERTO"/>
    <s v="NO"/>
    <x v="0"/>
    <s v="Bonifico"/>
    <m/>
    <d v="1899-12-30T00:00:00"/>
    <d v="2026-11-07T00:00:00"/>
    <m/>
    <s v="1 OPERATIVA"/>
    <x v="0"/>
    <x v="66"/>
    <s v="2026-11"/>
    <s v=""/>
    <s v="NO"/>
    <s v="DA FARE"/>
    <x v="0"/>
    <s v="NO"/>
    <s v="SI"/>
    <n v="0"/>
    <n v="103"/>
    <m/>
    <n v="103"/>
  </r>
  <r>
    <d v="2026-11-10T00:00:00"/>
    <x v="3"/>
    <s v="Lavorazioni esterne"/>
    <n v="-6100"/>
    <s v="CERTO"/>
    <s v="NO"/>
    <x v="0"/>
    <s v="Bonifico"/>
    <m/>
    <d v="2026-09-13T00:00:00"/>
    <d v="2026-11-10T00:00:00"/>
    <m/>
    <s v="1 OPERATIVA"/>
    <x v="0"/>
    <x v="67"/>
    <s v="2026-11"/>
    <s v=""/>
    <s v="NO"/>
    <s v="DA FARE"/>
    <x v="0"/>
    <s v="NO"/>
    <s v="SI"/>
    <s v="DPO"/>
    <n v="106"/>
    <n v="48"/>
    <n v="106"/>
  </r>
  <r>
    <d v="2026-11-16T00:00:00"/>
    <x v="4"/>
    <s v="Rimborso finanziamenti"/>
    <n v="-2400"/>
    <s v="CERTO"/>
    <s v="NO"/>
    <x v="0"/>
    <s v="RID"/>
    <m/>
    <d v="1899-12-30T00:00:00"/>
    <d v="2026-11-16T00:00:00"/>
    <m/>
    <s v="3 FINANZIAMENTI"/>
    <x v="0"/>
    <x v="68"/>
    <s v="2026-11"/>
    <s v=""/>
    <s v="NO"/>
    <s v="DA FARE"/>
    <x v="0"/>
    <s v="NO"/>
    <s v="SI"/>
    <n v="0"/>
    <n v="112"/>
    <m/>
    <n v="112"/>
  </r>
  <r>
    <d v="2026-11-17T00:00:00"/>
    <x v="5"/>
    <s v="Imposte e F24"/>
    <n v="-8500"/>
    <s v="CERTO"/>
    <s v="NO"/>
    <x v="0"/>
    <s v="F24"/>
    <m/>
    <d v="1899-12-30T00:00:00"/>
    <d v="2026-11-17T00:00:00"/>
    <m/>
    <s v="1 OPERATIVA"/>
    <x v="0"/>
    <x v="68"/>
    <s v="2026-11"/>
    <s v=""/>
    <s v="NO"/>
    <s v="DA FARE"/>
    <x v="0"/>
    <s v="NO"/>
    <s v="SI"/>
    <n v="0"/>
    <n v="113"/>
    <m/>
    <n v="113"/>
  </r>
  <r>
    <d v="2026-11-18T00:00:00"/>
    <x v="11"/>
    <s v="Servizi e consulenze"/>
    <n v="-2400"/>
    <s v="CERTO"/>
    <s v="NO"/>
    <x v="0"/>
    <s v="RID"/>
    <m/>
    <d v="2026-09-17T00:00:00"/>
    <d v="2026-11-18T00:00:00"/>
    <m/>
    <s v="1 OPERATIVA"/>
    <x v="0"/>
    <x v="68"/>
    <s v="2026-11"/>
    <s v=""/>
    <s v="NO"/>
    <s v="DA FARE"/>
    <x v="0"/>
    <s v="NO"/>
    <s v="SI"/>
    <s v="DPO"/>
    <n v="114"/>
    <n v="52"/>
    <n v="114"/>
  </r>
  <r>
    <d v="2026-11-19T00:00:00"/>
    <x v="55"/>
    <s v="Incassi da clienti"/>
    <n v="28800"/>
    <s v="PREVISTO"/>
    <s v="NO"/>
    <x v="0"/>
    <s v="Bonifico"/>
    <m/>
    <d v="2026-10-08T00:00:00"/>
    <d v="2026-11-19T00:00:00"/>
    <m/>
    <s v="1 OPERATIVA"/>
    <x v="1"/>
    <x v="68"/>
    <s v="2026-11"/>
    <s v=""/>
    <s v="NO"/>
    <s v="DA FARE"/>
    <x v="0"/>
    <s v="NO"/>
    <s v="SI"/>
    <s v="DSO"/>
    <n v="115"/>
    <n v="73"/>
    <n v="115"/>
  </r>
  <r>
    <d v="2026-11-25T00:00:00"/>
    <x v="8"/>
    <s v="Rimborso finanziamenti"/>
    <n v="-1850"/>
    <s v="CERTO"/>
    <s v="NO"/>
    <x v="0"/>
    <s v="RID"/>
    <m/>
    <d v="1899-12-30T00:00:00"/>
    <d v="2026-11-25T00:00:00"/>
    <m/>
    <s v="3 FINANZIAMENTI"/>
    <x v="0"/>
    <x v="69"/>
    <s v="2026-11"/>
    <s v=""/>
    <s v="NO"/>
    <s v="DA FARE"/>
    <x v="0"/>
    <s v="NO"/>
    <s v="SI"/>
    <n v="0"/>
    <n v="121"/>
    <m/>
    <n v="121"/>
  </r>
  <r>
    <d v="2026-11-27T00:00:00"/>
    <x v="9"/>
    <s v="Affitti e utenze"/>
    <n v="-3100"/>
    <s v="CERTO"/>
    <s v="NO"/>
    <x v="0"/>
    <s v="RID"/>
    <m/>
    <d v="1899-12-30T00:00:00"/>
    <d v="2026-11-27T00:00:00"/>
    <m/>
    <s v="1 OPERATIVA"/>
    <x v="0"/>
    <x v="69"/>
    <s v="2026-11"/>
    <s v=""/>
    <s v="NO"/>
    <s v="DA FARE"/>
    <x v="0"/>
    <s v="NO"/>
    <s v="SI"/>
    <n v="0"/>
    <n v="123"/>
    <m/>
    <n v="123"/>
  </r>
  <r>
    <d v="2026-12-04T00:00:00"/>
    <x v="56"/>
    <s v="Materie prime"/>
    <n v="-7900"/>
    <s v="CERTO"/>
    <s v="NO"/>
    <x v="0"/>
    <s v="Ri.Ba"/>
    <m/>
    <d v="2026-10-13T00:00:00"/>
    <d v="2026-12-04T00:00:00"/>
    <m/>
    <s v="1 OPERATIVA"/>
    <x v="0"/>
    <x v="70"/>
    <s v="2026-12"/>
    <s v=""/>
    <s v="NO"/>
    <s v="DA FARE"/>
    <x v="0"/>
    <s v="NO"/>
    <s v="SI"/>
    <s v="DPO"/>
    <n v="130"/>
    <n v="78"/>
    <n v="130"/>
  </r>
  <r>
    <d v="2026-12-06T00:00:00"/>
    <x v="57"/>
    <s v="Incassi da clienti"/>
    <n v="27000"/>
    <s v="CERTO"/>
    <s v="NO"/>
    <x v="0"/>
    <s v="Bonifico"/>
    <m/>
    <d v="2026-10-22T00:00:00"/>
    <d v="2026-12-06T00:00:00"/>
    <m/>
    <s v="1 OPERATIVA"/>
    <x v="1"/>
    <x v="70"/>
    <s v="2026-12"/>
    <s v=""/>
    <s v="NO"/>
    <s v="DA FARE"/>
    <x v="0"/>
    <s v="NO"/>
    <s v="SI"/>
    <s v="DSO"/>
    <n v="132"/>
    <n v="87"/>
    <n v="132"/>
  </r>
  <r>
    <d v="2026-12-07T00:00:00"/>
    <x v="2"/>
    <s v="Stipendi e contributi"/>
    <n v="-37000"/>
    <s v="CERTO"/>
    <s v="NO"/>
    <x v="0"/>
    <s v="Bonifico"/>
    <m/>
    <d v="1899-12-30T00:00:00"/>
    <d v="2026-12-07T00:00:00"/>
    <m/>
    <s v="1 OPERATIVA"/>
    <x v="0"/>
    <x v="71"/>
    <s v="2026-12"/>
    <s v=""/>
    <s v="NO"/>
    <s v="DA FARE"/>
    <x v="0"/>
    <s v="NO"/>
    <s v="SI"/>
    <n v="0"/>
    <n v="133"/>
    <m/>
    <n v="133"/>
  </r>
  <r>
    <d v="2026-12-10T00:00:00"/>
    <x v="3"/>
    <s v="Lavorazioni esterne"/>
    <n v="-4300"/>
    <s v="CERTO"/>
    <s v="NO"/>
    <x v="0"/>
    <s v="Bonifico"/>
    <m/>
    <d v="2026-10-11T00:00:00"/>
    <d v="2026-12-10T00:00:00"/>
    <m/>
    <s v="1 OPERATIVA"/>
    <x v="0"/>
    <x v="71"/>
    <s v="2026-12"/>
    <s v=""/>
    <s v="NO"/>
    <s v="DA FARE"/>
    <x v="0"/>
    <s v="NO"/>
    <s v="SI"/>
    <s v="DPO"/>
    <n v="136"/>
    <n v="76"/>
    <n v="136"/>
  </r>
  <r>
    <d v="2026-12-16T00:00:00"/>
    <x v="4"/>
    <s v="Rimborso finanziamenti"/>
    <n v="-2400"/>
    <s v="CERTO"/>
    <s v="NO"/>
    <x v="0"/>
    <s v="RID"/>
    <m/>
    <d v="1899-12-30T00:00:00"/>
    <d v="2026-12-16T00:00:00"/>
    <m/>
    <s v="3 FINANZIAMENTI"/>
    <x v="0"/>
    <x v="72"/>
    <s v="2026-12"/>
    <s v=""/>
    <s v="NO"/>
    <s v="DA FARE"/>
    <x v="0"/>
    <s v="NO"/>
    <s v="SI"/>
    <n v="0"/>
    <n v="142"/>
    <m/>
    <n v="142"/>
  </r>
  <r>
    <d v="2026-12-17T00:00:00"/>
    <x v="5"/>
    <s v="Imposte e F24"/>
    <n v="-8500"/>
    <s v="CERTO"/>
    <s v="NO"/>
    <x v="0"/>
    <s v="F24"/>
    <m/>
    <d v="1899-12-30T00:00:00"/>
    <d v="2026-12-17T00:00:00"/>
    <m/>
    <s v="1 OPERATIVA"/>
    <x v="0"/>
    <x v="72"/>
    <s v="2026-12"/>
    <s v=""/>
    <s v="NO"/>
    <s v="DA FARE"/>
    <x v="0"/>
    <s v="NO"/>
    <s v="SI"/>
    <n v="0"/>
    <n v="143"/>
    <m/>
    <n v="143"/>
  </r>
  <r>
    <d v="2026-12-19T00:00:00"/>
    <x v="58"/>
    <s v="Incassi da clienti"/>
    <n v="32400"/>
    <s v="PREVISTO"/>
    <s v="NO"/>
    <x v="0"/>
    <s v="Bonifico"/>
    <m/>
    <d v="2026-11-09T00:00:00"/>
    <d v="2026-12-19T00:00:00"/>
    <m/>
    <s v="1 OPERATIVA"/>
    <x v="1"/>
    <x v="72"/>
    <s v="2026-12"/>
    <s v=""/>
    <s v="NO"/>
    <s v="DA FARE"/>
    <x v="0"/>
    <s v="NO"/>
    <s v="SI"/>
    <s v="DSO"/>
    <n v="145"/>
    <n v="105"/>
    <n v="145"/>
  </r>
  <r>
    <d v="2026-12-21T00:00:00"/>
    <x v="59"/>
    <s v="Imposte e F24"/>
    <n v="-14000"/>
    <s v="CERTO"/>
    <s v="NO"/>
    <x v="0"/>
    <s v="F24"/>
    <m/>
    <d v="1899-12-30T00:00:00"/>
    <d v="2026-12-21T00:00:00"/>
    <s v="sempre il mese piu' pesante"/>
    <s v="1 OPERATIVA"/>
    <x v="0"/>
    <x v="73"/>
    <s v="2026-12"/>
    <s v=""/>
    <s v="NO"/>
    <s v="DA FARE"/>
    <x v="0"/>
    <s v="NO"/>
    <s v="SI"/>
    <n v="0"/>
    <n v="147"/>
    <m/>
    <n v="147"/>
  </r>
  <r>
    <d v="2026-12-25T00:00:00"/>
    <x v="8"/>
    <s v="Rimborso finanziamenti"/>
    <n v="-1850"/>
    <s v="CERTO"/>
    <s v="NO"/>
    <x v="0"/>
    <s v="RID"/>
    <m/>
    <d v="1899-12-30T00:00:00"/>
    <d v="2026-12-25T00:00:00"/>
    <m/>
    <s v="3 FINANZIAMENTI"/>
    <x v="0"/>
    <x v="73"/>
    <s v="2026-12"/>
    <s v=""/>
    <s v="NO"/>
    <s v="DA FARE"/>
    <x v="0"/>
    <s v="NO"/>
    <s v="SI"/>
    <n v="0"/>
    <n v="151"/>
    <m/>
    <n v="151"/>
  </r>
  <r>
    <d v="2026-12-27T00:00:00"/>
    <x v="9"/>
    <s v="Affitti e utenze"/>
    <n v="-3100"/>
    <s v="CERTO"/>
    <s v="NO"/>
    <x v="0"/>
    <s v="RID"/>
    <m/>
    <d v="1899-12-30T00:00:00"/>
    <d v="2026-12-27T00:00:00"/>
    <m/>
    <s v="1 OPERATIVA"/>
    <x v="0"/>
    <x v="73"/>
    <s v="2026-12"/>
    <s v=""/>
    <s v="NO"/>
    <s v="DA FARE"/>
    <x v="0"/>
    <s v="NO"/>
    <s v="SI"/>
    <n v="0"/>
    <n v="153"/>
    <m/>
    <n v="153"/>
  </r>
  <r>
    <d v="2027-01-04T00:00:00"/>
    <x v="0"/>
    <s v="Materie prime"/>
    <n v="-9500"/>
    <s v="CERTO"/>
    <s v="NO"/>
    <x v="0"/>
    <s v="Ri.Ba"/>
    <m/>
    <d v="2026-11-10T00:00:00"/>
    <d v="2027-01-04T00:00:00"/>
    <m/>
    <s v="1 OPERATIVA"/>
    <x v="0"/>
    <x v="74"/>
    <s v="2027-01"/>
    <s v=""/>
    <s v="NO"/>
    <s v="DA FARE"/>
    <x v="0"/>
    <s v="NO"/>
    <s v="SI"/>
    <s v="DPO"/>
    <n v="161"/>
    <n v="106"/>
    <n v="161"/>
  </r>
  <r>
    <d v="2027-01-06T00:00:00"/>
    <x v="60"/>
    <s v="Incassi da clienti"/>
    <n v="30000"/>
    <s v="CERTO"/>
    <s v="NO"/>
    <x v="0"/>
    <s v="Bonifico"/>
    <m/>
    <d v="2026-11-17T00:00:00"/>
    <d v="2027-01-06T00:00:00"/>
    <m/>
    <s v="1 OPERATIVA"/>
    <x v="1"/>
    <x v="74"/>
    <s v="2027-01"/>
    <s v=""/>
    <s v="NO"/>
    <s v="DA FARE"/>
    <x v="0"/>
    <s v="NO"/>
    <s v="SI"/>
    <s v="DSO"/>
    <n v="163"/>
    <n v="113"/>
    <n v="163"/>
  </r>
  <r>
    <d v="2027-01-07T00:00:00"/>
    <x v="2"/>
    <s v="Stipendi e contributi"/>
    <n v="-24800"/>
    <s v="CERTO"/>
    <s v="NO"/>
    <x v="0"/>
    <s v="Bonifico"/>
    <m/>
    <d v="1899-12-30T00:00:00"/>
    <d v="2027-01-07T00:00:00"/>
    <m/>
    <s v="1 OPERATIVA"/>
    <x v="0"/>
    <x v="74"/>
    <s v="2027-01"/>
    <s v=""/>
    <s v="NO"/>
    <s v="DA FARE"/>
    <x v="0"/>
    <s v="NO"/>
    <s v="SI"/>
    <n v="0"/>
    <n v="164"/>
    <m/>
    <n v="164"/>
  </r>
  <r>
    <d v="2027-01-10T00:00:00"/>
    <x v="3"/>
    <s v="Lavorazioni esterne"/>
    <n v="-5500"/>
    <s v="CERTO"/>
    <s v="NO"/>
    <x v="0"/>
    <s v="Bonifico"/>
    <m/>
    <d v="2026-11-21T00:00:00"/>
    <d v="2027-01-10T00:00:00"/>
    <m/>
    <s v="1 OPERATIVA"/>
    <x v="0"/>
    <x v="74"/>
    <s v="2027-01"/>
    <s v=""/>
    <s v="NO"/>
    <s v="DA FARE"/>
    <x v="0"/>
    <s v="NO"/>
    <s v="SI"/>
    <s v="DPO"/>
    <n v="167"/>
    <n v="117"/>
    <n v="167"/>
  </r>
  <r>
    <d v="2027-01-14T00:00:00"/>
    <x v="16"/>
    <s v="Acquisto titoli e portafoglio"/>
    <n v="-20000"/>
    <s v="CERTO"/>
    <s v="NO"/>
    <x v="1"/>
    <s v="Bonifico"/>
    <m/>
    <d v="1899-12-30T00:00:00"/>
    <d v="2027-01-14T00:00:00"/>
    <m/>
    <s v="2 INVESTIMENTI"/>
    <x v="0"/>
    <x v="75"/>
    <s v="2027-01"/>
    <s v=""/>
    <s v="NO"/>
    <s v="DA FARE"/>
    <x v="0"/>
    <s v="NO"/>
    <s v="SI"/>
    <n v="0"/>
    <n v="171"/>
    <m/>
    <n v="171"/>
  </r>
  <r>
    <d v="2027-01-16T00:00:00"/>
    <x v="4"/>
    <s v="Rimborso finanziamenti"/>
    <n v="-2400"/>
    <s v="CERTO"/>
    <s v="NO"/>
    <x v="0"/>
    <s v="RID"/>
    <m/>
    <d v="1899-12-30T00:00:00"/>
    <d v="2027-01-16T00:00:00"/>
    <m/>
    <s v="3 FINANZIAMENTI"/>
    <x v="0"/>
    <x v="75"/>
    <s v="2027-01"/>
    <s v=""/>
    <s v="NO"/>
    <s v="DA FARE"/>
    <x v="0"/>
    <s v="NO"/>
    <s v="SI"/>
    <n v="0"/>
    <n v="173"/>
    <m/>
    <n v="173"/>
  </r>
  <r>
    <d v="2027-01-17T00:00:00"/>
    <x v="5"/>
    <s v="Imposte e F24"/>
    <n v="-8500"/>
    <s v="CERTO"/>
    <s v="NO"/>
    <x v="0"/>
    <s v="F24"/>
    <m/>
    <d v="1899-12-30T00:00:00"/>
    <d v="2027-01-17T00:00:00"/>
    <m/>
    <s v="1 OPERATIVA"/>
    <x v="0"/>
    <x v="75"/>
    <s v="2027-01"/>
    <s v=""/>
    <s v="NO"/>
    <s v="DA FARE"/>
    <x v="0"/>
    <s v="NO"/>
    <s v="SI"/>
    <n v="0"/>
    <n v="174"/>
    <m/>
    <n v="174"/>
  </r>
  <r>
    <d v="2027-01-18T00:00:00"/>
    <x v="11"/>
    <s v="Servizi e consulenze"/>
    <n v="-2400"/>
    <s v="CERTO"/>
    <s v="NO"/>
    <x v="0"/>
    <s v="RID"/>
    <m/>
    <d v="2026-11-21T00:00:00"/>
    <d v="2027-01-18T00:00:00"/>
    <m/>
    <s v="1 OPERATIVA"/>
    <x v="0"/>
    <x v="76"/>
    <s v="2027-01"/>
    <s v=""/>
    <s v="NO"/>
    <s v="DA FARE"/>
    <x v="0"/>
    <s v="NO"/>
    <s v="SI"/>
    <s v="DPO"/>
    <n v="175"/>
    <n v="117"/>
    <n v="175"/>
  </r>
  <r>
    <d v="2027-01-19T00:00:00"/>
    <x v="48"/>
    <s v="Incassi da clienti"/>
    <n v="30000"/>
    <s v="PREVISTO"/>
    <s v="NO"/>
    <x v="0"/>
    <s v="Bonifico"/>
    <m/>
    <d v="2026-12-05T00:00:00"/>
    <d v="2027-01-19T00:00:00"/>
    <m/>
    <s v="1 OPERATIVA"/>
    <x v="1"/>
    <x v="76"/>
    <s v="2027-01"/>
    <s v=""/>
    <s v="NO"/>
    <s v="DA FARE"/>
    <x v="0"/>
    <s v="NO"/>
    <s v="SI"/>
    <s v="DSO"/>
    <n v="176"/>
    <n v="131"/>
    <n v="176"/>
  </r>
  <r>
    <d v="2027-01-25T00:00:00"/>
    <x v="8"/>
    <s v="Rimborso finanziamenti"/>
    <n v="-1850"/>
    <s v="CERTO"/>
    <s v="NO"/>
    <x v="0"/>
    <s v="RID"/>
    <m/>
    <d v="1899-12-30T00:00:00"/>
    <d v="2027-01-25T00:00:00"/>
    <m/>
    <s v="3 FINANZIAMENTI"/>
    <x v="0"/>
    <x v="77"/>
    <s v="2027-01"/>
    <s v=""/>
    <s v="NO"/>
    <s v="DA FARE"/>
    <x v="0"/>
    <s v="NO"/>
    <s v="SI"/>
    <n v="0"/>
    <n v="182"/>
    <m/>
    <n v="182"/>
  </r>
  <r>
    <d v="2027-01-27T00:00:00"/>
    <x v="9"/>
    <s v="Affitti e utenze"/>
    <n v="-3100"/>
    <s v="CERTO"/>
    <s v="NO"/>
    <x v="0"/>
    <s v="RID"/>
    <m/>
    <d v="1899-12-30T00:00:00"/>
    <d v="2027-01-27T00:00:00"/>
    <m/>
    <s v="1 OPERATIVA"/>
    <x v="0"/>
    <x v="77"/>
    <s v="2027-01"/>
    <s v=""/>
    <s v="NO"/>
    <s v="DA FARE"/>
    <x v="0"/>
    <s v="NO"/>
    <s v="SI"/>
    <n v="0"/>
    <n v="184"/>
    <m/>
    <n v="184"/>
  </r>
  <r>
    <d v="2027-02-04T00:00:00"/>
    <x v="53"/>
    <s v="Materie prime"/>
    <n v="-11100"/>
    <s v="PREVISTO"/>
    <s v="NO"/>
    <x v="0"/>
    <s v="Ri.Ba"/>
    <m/>
    <d v="2026-12-04T00:00:00"/>
    <d v="2027-02-04T00:00:00"/>
    <m/>
    <s v="1 OPERATIVA"/>
    <x v="0"/>
    <x v="78"/>
    <s v="2027-02"/>
    <s v=""/>
    <s v="NO"/>
    <s v="DA FARE"/>
    <x v="0"/>
    <s v="NO"/>
    <s v="SI"/>
    <s v="DPO"/>
    <n v="192"/>
    <n v="130"/>
    <n v="192"/>
  </r>
  <r>
    <d v="2027-02-06T00:00:00"/>
    <x v="61"/>
    <s v="Incassi da clienti"/>
    <n v="33000"/>
    <s v="PREVISTO"/>
    <s v="NO"/>
    <x v="0"/>
    <s v="Bonifico"/>
    <m/>
    <d v="2026-12-30T00:00:00"/>
    <d v="2027-02-06T00:00:00"/>
    <m/>
    <s v="1 OPERATIVA"/>
    <x v="1"/>
    <x v="78"/>
    <s v="2027-02"/>
    <s v=""/>
    <s v="NO"/>
    <s v="DA FARE"/>
    <x v="0"/>
    <s v="NO"/>
    <s v="SI"/>
    <s v="DSO"/>
    <n v="194"/>
    <n v="156"/>
    <n v="194"/>
  </r>
  <r>
    <d v="2027-02-07T00:00:00"/>
    <x v="2"/>
    <s v="Stipendi e contributi"/>
    <n v="-24800"/>
    <s v="CERTO"/>
    <s v="NO"/>
    <x v="0"/>
    <s v="Bonifico"/>
    <m/>
    <d v="1899-12-30T00:00:00"/>
    <d v="2027-02-07T00:00:00"/>
    <m/>
    <s v="1 OPERATIVA"/>
    <x v="0"/>
    <x v="78"/>
    <s v="2027-02"/>
    <s v=""/>
    <s v="NO"/>
    <s v="DA FARE"/>
    <x v="0"/>
    <s v="NO"/>
    <s v="SI"/>
    <n v="0"/>
    <n v="195"/>
    <m/>
    <n v="195"/>
  </r>
  <r>
    <d v="2027-02-10T00:00:00"/>
    <x v="3"/>
    <s v="Lavorazioni esterne"/>
    <n v="-6700"/>
    <s v="PREVISTO"/>
    <s v="NO"/>
    <x v="0"/>
    <s v="Bonifico"/>
    <m/>
    <d v="2026-12-20T00:00:00"/>
    <d v="2027-02-10T00:00:00"/>
    <m/>
    <s v="1 OPERATIVA"/>
    <x v="0"/>
    <x v="79"/>
    <s v="2027-02"/>
    <s v=""/>
    <s v="NO"/>
    <s v="DA FARE"/>
    <x v="0"/>
    <s v="NO"/>
    <s v="SI"/>
    <s v="DPO"/>
    <n v="198"/>
    <n v="146"/>
    <n v="198"/>
  </r>
  <r>
    <d v="2027-02-16T00:00:00"/>
    <x v="4"/>
    <s v="Rimborso finanziamenti"/>
    <n v="-2400"/>
    <s v="CERTO"/>
    <s v="NO"/>
    <x v="0"/>
    <s v="RID"/>
    <m/>
    <d v="1899-12-30T00:00:00"/>
    <d v="2027-02-16T00:00:00"/>
    <m/>
    <s v="3 FINANZIAMENTI"/>
    <x v="0"/>
    <x v="80"/>
    <s v="2027-02"/>
    <s v=""/>
    <s v="NO"/>
    <s v="DA FARE"/>
    <x v="0"/>
    <s v="NO"/>
    <s v="SI"/>
    <n v="0"/>
    <n v="204"/>
    <m/>
    <n v="204"/>
  </r>
  <r>
    <d v="2027-02-17T00:00:00"/>
    <x v="5"/>
    <s v="Imposte e F24"/>
    <n v="-8500"/>
    <s v="CERTO"/>
    <s v="NO"/>
    <x v="0"/>
    <s v="F24"/>
    <m/>
    <d v="1899-12-30T00:00:00"/>
    <d v="2027-02-17T00:00:00"/>
    <m/>
    <s v="1 OPERATIVA"/>
    <x v="0"/>
    <x v="80"/>
    <s v="2027-02"/>
    <s v=""/>
    <s v="NO"/>
    <s v="DA FARE"/>
    <x v="0"/>
    <s v="NO"/>
    <s v="SI"/>
    <n v="0"/>
    <n v="205"/>
    <m/>
    <n v="205"/>
  </r>
  <r>
    <d v="2027-02-19T00:00:00"/>
    <x v="62"/>
    <s v="Incassi da clienti"/>
    <n v="27600"/>
    <s v="PREVISTO"/>
    <s v="NO"/>
    <x v="0"/>
    <s v="Bonifico"/>
    <m/>
    <d v="2027-01-08T00:00:00"/>
    <d v="2027-02-19T00:00:00"/>
    <m/>
    <s v="1 OPERATIVA"/>
    <x v="1"/>
    <x v="80"/>
    <s v="2027-02"/>
    <s v=""/>
    <s v="NO"/>
    <s v="DA FARE"/>
    <x v="0"/>
    <s v="NO"/>
    <s v="SI"/>
    <s v="DSO"/>
    <n v="207"/>
    <n v="165"/>
    <n v="207"/>
  </r>
  <r>
    <d v="2027-02-25T00:00:00"/>
    <x v="8"/>
    <s v="Rimborso finanziamenti"/>
    <n v="-1850"/>
    <s v="CERTO"/>
    <s v="NO"/>
    <x v="0"/>
    <s v="RID"/>
    <m/>
    <d v="1899-12-30T00:00:00"/>
    <d v="2027-02-25T00:00:00"/>
    <m/>
    <s v="3 FINANZIAMENTI"/>
    <x v="0"/>
    <x v="81"/>
    <s v="2027-02"/>
    <s v=""/>
    <s v="NO"/>
    <s v="DA FARE"/>
    <x v="0"/>
    <s v="NO"/>
    <s v="SI"/>
    <n v="0"/>
    <n v="213"/>
    <m/>
    <n v="213"/>
  </r>
  <r>
    <d v="2027-02-27T00:00:00"/>
    <x v="9"/>
    <s v="Affitti e utenze"/>
    <n v="-3100"/>
    <s v="CERTO"/>
    <s v="NO"/>
    <x v="0"/>
    <s v="RID"/>
    <m/>
    <d v="1899-12-30T00:00:00"/>
    <d v="2027-02-27T00:00:00"/>
    <m/>
    <s v="1 OPERATIVA"/>
    <x v="0"/>
    <x v="81"/>
    <s v="2027-02"/>
    <s v=""/>
    <s v="NO"/>
    <s v="DA FARE"/>
    <x v="0"/>
    <s v="NO"/>
    <s v="SI"/>
    <n v="0"/>
    <n v="215"/>
    <m/>
    <n v="215"/>
  </r>
  <r>
    <d v="2027-03-04T00:00:00"/>
    <x v="56"/>
    <s v="Materie prime"/>
    <n v="-8700"/>
    <s v="PREVISTO"/>
    <s v="NO"/>
    <x v="0"/>
    <s v="Ri.Ba"/>
    <m/>
    <d v="2027-01-03T00:00:00"/>
    <d v="2027-03-04T00:00:00"/>
    <m/>
    <s v="1 OPERATIVA"/>
    <x v="0"/>
    <x v="82"/>
    <s v="2027-03"/>
    <s v=""/>
    <s v="NO"/>
    <s v="DA FARE"/>
    <x v="0"/>
    <s v="NO"/>
    <s v="SI"/>
    <s v="DPO"/>
    <n v="220"/>
    <n v="160"/>
    <n v="220"/>
  </r>
  <r>
    <d v="2027-03-06T00:00:00"/>
    <x v="63"/>
    <s v="Incassi da clienti"/>
    <n v="28500"/>
    <s v="PREVISTO"/>
    <s v="NO"/>
    <x v="0"/>
    <s v="Bonifico"/>
    <m/>
    <d v="2027-01-20T00:00:00"/>
    <d v="2027-03-06T00:00:00"/>
    <m/>
    <s v="1 OPERATIVA"/>
    <x v="1"/>
    <x v="82"/>
    <s v="2027-03"/>
    <s v=""/>
    <s v="NO"/>
    <s v="DA FARE"/>
    <x v="0"/>
    <s v="NO"/>
    <s v="SI"/>
    <s v="DSO"/>
    <n v="222"/>
    <n v="177"/>
    <n v="222"/>
  </r>
  <r>
    <d v="2027-03-07T00:00:00"/>
    <x v="2"/>
    <s v="Stipendi e contributi"/>
    <n v="-24800"/>
    <s v="CERTO"/>
    <s v="NO"/>
    <x v="0"/>
    <s v="Bonifico"/>
    <m/>
    <d v="1899-12-30T00:00:00"/>
    <d v="2027-03-07T00:00:00"/>
    <m/>
    <s v="1 OPERATIVA"/>
    <x v="0"/>
    <x v="82"/>
    <s v="2027-03"/>
    <s v=""/>
    <s v="NO"/>
    <s v="DA FARE"/>
    <x v="0"/>
    <s v="NO"/>
    <s v="SI"/>
    <n v="0"/>
    <n v="223"/>
    <m/>
    <n v="223"/>
  </r>
  <r>
    <d v="2027-03-10T00:00:00"/>
    <x v="3"/>
    <s v="Lavorazioni esterne"/>
    <n v="-4900"/>
    <s v="PREVISTO"/>
    <s v="NO"/>
    <x v="0"/>
    <s v="Bonifico"/>
    <m/>
    <d v="2027-01-14T00:00:00"/>
    <d v="2027-03-10T00:00:00"/>
    <m/>
    <s v="1 OPERATIVA"/>
    <x v="0"/>
    <x v="83"/>
    <s v="2027-03"/>
    <s v=""/>
    <s v="NO"/>
    <s v="DA FARE"/>
    <x v="0"/>
    <s v="NO"/>
    <s v="SI"/>
    <s v="DPO"/>
    <n v="226"/>
    <n v="171"/>
    <n v="226"/>
  </r>
  <r>
    <d v="2027-03-11T00:00:00"/>
    <x v="64"/>
    <s v="Acquisto macchinari e impianti"/>
    <n v="-28000"/>
    <s v="PREVISTO"/>
    <s v="NO"/>
    <x v="0"/>
    <s v="Bonifico"/>
    <m/>
    <d v="1899-12-30T00:00:00"/>
    <d v="2027-03-11T00:00:00"/>
    <s v="da decidere entro febbraio"/>
    <s v="2 INVESTIMENTI"/>
    <x v="0"/>
    <x v="83"/>
    <s v="2027-03"/>
    <s v=""/>
    <s v="NO"/>
    <s v="DA FARE"/>
    <x v="0"/>
    <s v="NO"/>
    <s v="SI"/>
    <n v="0"/>
    <n v="227"/>
    <m/>
    <n v="227"/>
  </r>
  <r>
    <d v="2027-03-13T00:00:00"/>
    <x v="65"/>
    <s v="Nuovi finanziamenti"/>
    <n v="25000"/>
    <s v="PREVISTO"/>
    <s v="NO"/>
    <x v="0"/>
    <s v="Bonifico"/>
    <m/>
    <d v="1899-12-30T00:00:00"/>
    <d v="2027-03-13T00:00:00"/>
    <m/>
    <s v="3 FINANZIAMENTI"/>
    <x v="1"/>
    <x v="83"/>
    <s v="2027-03"/>
    <s v=""/>
    <s v="NO"/>
    <s v="DA FARE"/>
    <x v="0"/>
    <s v="NO"/>
    <s v="SI"/>
    <n v="0"/>
    <n v="229"/>
    <m/>
    <n v="229"/>
  </r>
  <r>
    <d v="2027-03-16T00:00:00"/>
    <x v="4"/>
    <s v="Rimborso finanziamenti"/>
    <n v="-2400"/>
    <s v="CERTO"/>
    <s v="NO"/>
    <x v="0"/>
    <s v="RID"/>
    <m/>
    <d v="1899-12-30T00:00:00"/>
    <d v="2027-03-16T00:00:00"/>
    <m/>
    <s v="3 FINANZIAMENTI"/>
    <x v="0"/>
    <x v="84"/>
    <s v="2027-03"/>
    <s v=""/>
    <s v="NO"/>
    <s v="DA FARE"/>
    <x v="0"/>
    <s v="NO"/>
    <s v="SI"/>
    <n v="0"/>
    <n v="232"/>
    <m/>
    <n v="232"/>
  </r>
  <r>
    <d v="2027-03-17T00:00:00"/>
    <x v="5"/>
    <s v="Imposte e F24"/>
    <n v="-8500"/>
    <s v="CERTO"/>
    <s v="NO"/>
    <x v="0"/>
    <s v="F24"/>
    <m/>
    <d v="1899-12-30T00:00:00"/>
    <d v="2027-03-17T00:00:00"/>
    <m/>
    <s v="1 OPERATIVA"/>
    <x v="0"/>
    <x v="84"/>
    <s v="2027-03"/>
    <s v=""/>
    <s v="NO"/>
    <s v="DA FARE"/>
    <x v="0"/>
    <s v="NO"/>
    <s v="SI"/>
    <n v="0"/>
    <n v="233"/>
    <m/>
    <n v="233"/>
  </r>
  <r>
    <d v="2027-03-18T00:00:00"/>
    <x v="11"/>
    <s v="Servizi e consulenze"/>
    <n v="-2400"/>
    <s v="CERTO"/>
    <s v="NO"/>
    <x v="0"/>
    <s v="RID"/>
    <m/>
    <d v="2027-01-27T00:00:00"/>
    <d v="2027-03-18T00:00:00"/>
    <m/>
    <s v="1 OPERATIVA"/>
    <x v="0"/>
    <x v="84"/>
    <s v="2027-03"/>
    <s v=""/>
    <s v="NO"/>
    <s v="DA FARE"/>
    <x v="0"/>
    <s v="NO"/>
    <s v="SI"/>
    <s v="DPO"/>
    <n v="234"/>
    <n v="184"/>
    <n v="234"/>
  </r>
  <r>
    <d v="2027-03-19T00:00:00"/>
    <x v="66"/>
    <s v="Incassi da clienti"/>
    <n v="31200"/>
    <s v="PREVISTO"/>
    <s v="NO"/>
    <x v="0"/>
    <s v="Bonifico"/>
    <m/>
    <d v="2027-02-07T00:00:00"/>
    <d v="2027-03-19T00:00:00"/>
    <m/>
    <s v="1 OPERATIVA"/>
    <x v="1"/>
    <x v="84"/>
    <s v="2027-03"/>
    <s v=""/>
    <s v="NO"/>
    <s v="DA FARE"/>
    <x v="0"/>
    <s v="NO"/>
    <s v="SI"/>
    <s v="DSO"/>
    <n v="235"/>
    <n v="195"/>
    <n v="235"/>
  </r>
  <r>
    <d v="2027-03-25T00:00:00"/>
    <x v="8"/>
    <s v="Rimborso finanziamenti"/>
    <n v="-1850"/>
    <s v="CERTO"/>
    <s v="NO"/>
    <x v="0"/>
    <s v="RID"/>
    <m/>
    <d v="1899-12-30T00:00:00"/>
    <d v="2027-03-25T00:00:00"/>
    <m/>
    <s v="3 FINANZIAMENTI"/>
    <x v="0"/>
    <x v="85"/>
    <s v="2027-03"/>
    <s v=""/>
    <s v="NO"/>
    <s v="DA FARE"/>
    <x v="0"/>
    <s v="NO"/>
    <s v="SI"/>
    <n v="0"/>
    <n v="241"/>
    <m/>
    <n v="241"/>
  </r>
  <r>
    <d v="2027-03-27T00:00:00"/>
    <x v="9"/>
    <s v="Affitti e utenze"/>
    <n v="-3100"/>
    <s v="CERTO"/>
    <s v="NO"/>
    <x v="0"/>
    <s v="RID"/>
    <m/>
    <d v="1899-12-30T00:00:00"/>
    <d v="2027-03-27T00:00:00"/>
    <m/>
    <s v="1 OPERATIVA"/>
    <x v="0"/>
    <x v="85"/>
    <s v="2027-03"/>
    <s v=""/>
    <s v="NO"/>
    <s v="DA FARE"/>
    <x v="0"/>
    <s v="NO"/>
    <s v="SI"/>
    <n v="0"/>
    <n v="243"/>
    <m/>
    <n v="243"/>
  </r>
  <r>
    <d v="2027-04-04T00:00:00"/>
    <x v="0"/>
    <s v="Materie prime"/>
    <n v="-10300"/>
    <s v="PREVISTO"/>
    <s v="NO"/>
    <x v="0"/>
    <s v="Ri.Ba"/>
    <m/>
    <d v="2027-02-05T00:00:00"/>
    <d v="2027-04-04T00:00:00"/>
    <m/>
    <s v="1 OPERATIVA"/>
    <x v="0"/>
    <x v="86"/>
    <s v="2027-04"/>
    <s v=""/>
    <s v="NO"/>
    <s v="DA FARE"/>
    <x v="0"/>
    <s v="NO"/>
    <s v="SI"/>
    <s v="DPO"/>
    <n v="251"/>
    <n v="193"/>
    <n v="251"/>
  </r>
  <r>
    <d v="2027-04-06T00:00:00"/>
    <x v="67"/>
    <s v="Incassi da clienti"/>
    <n v="31500"/>
    <s v="PREVISTO"/>
    <s v="NO"/>
    <x v="0"/>
    <s v="Bonifico"/>
    <m/>
    <d v="2027-02-15T00:00:00"/>
    <d v="2027-04-06T00:00:00"/>
    <m/>
    <s v="1 OPERATIVA"/>
    <x v="1"/>
    <x v="87"/>
    <s v="2027-04"/>
    <s v=""/>
    <s v="NO"/>
    <s v="DA FARE"/>
    <x v="0"/>
    <s v="NO"/>
    <s v="SI"/>
    <s v="DSO"/>
    <n v="253"/>
    <n v="203"/>
    <n v="253"/>
  </r>
  <r>
    <d v="2027-04-07T00:00:00"/>
    <x v="2"/>
    <s v="Stipendi e contributi"/>
    <n v="-24800"/>
    <s v="CERTO"/>
    <s v="NO"/>
    <x v="0"/>
    <s v="Bonifico"/>
    <m/>
    <d v="1899-12-30T00:00:00"/>
    <d v="2027-04-07T00:00:00"/>
    <m/>
    <s v="1 OPERATIVA"/>
    <x v="0"/>
    <x v="87"/>
    <s v="2027-04"/>
    <s v=""/>
    <s v="NO"/>
    <s v="DA FARE"/>
    <x v="0"/>
    <s v="NO"/>
    <s v="SI"/>
    <n v="0"/>
    <n v="254"/>
    <m/>
    <n v="254"/>
  </r>
  <r>
    <d v="2027-04-09T00:00:00"/>
    <x v="12"/>
    <s v="Cedole e dividendi incassati"/>
    <n v="900"/>
    <s v="CERTO"/>
    <s v="NO"/>
    <x v="1"/>
    <s v="Bonifico"/>
    <m/>
    <d v="1899-12-30T00:00:00"/>
    <d v="2027-04-09T00:00:00"/>
    <m/>
    <s v="2 INVESTIMENTI"/>
    <x v="1"/>
    <x v="87"/>
    <s v="2027-04"/>
    <s v=""/>
    <s v="NO"/>
    <s v="DA FARE"/>
    <x v="0"/>
    <s v="NO"/>
    <s v="SI"/>
    <n v="0"/>
    <n v="256"/>
    <m/>
    <n v="256"/>
  </r>
  <r>
    <d v="2027-04-10T00:00:00"/>
    <x v="3"/>
    <s v="Lavorazioni esterne"/>
    <n v="-6100"/>
    <s v="PREVISTO"/>
    <s v="NO"/>
    <x v="0"/>
    <s v="Bonifico"/>
    <m/>
    <d v="2027-02-07T00:00:00"/>
    <d v="2027-04-10T00:00:00"/>
    <m/>
    <s v="1 OPERATIVA"/>
    <x v="0"/>
    <x v="87"/>
    <s v="2027-04"/>
    <s v=""/>
    <s v="NO"/>
    <s v="DA FARE"/>
    <x v="0"/>
    <s v="NO"/>
    <s v="SI"/>
    <s v="DPO"/>
    <n v="257"/>
    <n v="195"/>
    <n v="257"/>
  </r>
  <r>
    <d v="2027-04-16T00:00:00"/>
    <x v="4"/>
    <s v="Rimborso finanziamenti"/>
    <n v="-2400"/>
    <s v="CERTO"/>
    <s v="NO"/>
    <x v="0"/>
    <s v="RID"/>
    <m/>
    <d v="1899-12-30T00:00:00"/>
    <d v="2027-04-16T00:00:00"/>
    <m/>
    <s v="3 FINANZIAMENTI"/>
    <x v="0"/>
    <x v="88"/>
    <s v="2027-04"/>
    <s v=""/>
    <s v="NO"/>
    <s v="DA FARE"/>
    <x v="0"/>
    <s v="NO"/>
    <s v="SI"/>
    <n v="0"/>
    <n v="263"/>
    <m/>
    <n v="263"/>
  </r>
  <r>
    <d v="2027-04-17T00:00:00"/>
    <x v="5"/>
    <s v="Imposte e F24"/>
    <n v="-8500"/>
    <s v="CERTO"/>
    <s v="NO"/>
    <x v="0"/>
    <s v="F24"/>
    <m/>
    <d v="1899-12-30T00:00:00"/>
    <d v="2027-04-17T00:00:00"/>
    <m/>
    <s v="1 OPERATIVA"/>
    <x v="0"/>
    <x v="88"/>
    <s v="2027-04"/>
    <s v=""/>
    <s v="NO"/>
    <s v="DA FARE"/>
    <x v="0"/>
    <s v="NO"/>
    <s v="SI"/>
    <n v="0"/>
    <n v="264"/>
    <m/>
    <n v="264"/>
  </r>
  <r>
    <d v="2027-04-19T00:00:00"/>
    <x v="68"/>
    <s v="Incassi da clienti"/>
    <n v="28800"/>
    <s v="PREVISTO"/>
    <s v="NO"/>
    <x v="0"/>
    <s v="Bonifico"/>
    <m/>
    <d v="2027-03-05T00:00:00"/>
    <d v="2027-04-19T00:00:00"/>
    <m/>
    <s v="1 OPERATIVA"/>
    <x v="1"/>
    <x v="89"/>
    <s v="2027-04"/>
    <s v=""/>
    <s v="NO"/>
    <s v="DA FARE"/>
    <x v="0"/>
    <s v="NO"/>
    <s v="SI"/>
    <s v="DSO"/>
    <n v="266"/>
    <n v="221"/>
    <n v="266"/>
  </r>
  <r>
    <d v="2027-04-25T00:00:00"/>
    <x v="8"/>
    <s v="Rimborso finanziamenti"/>
    <n v="-1850"/>
    <s v="CERTO"/>
    <s v="NO"/>
    <x v="0"/>
    <s v="RID"/>
    <m/>
    <d v="1899-12-30T00:00:00"/>
    <d v="2027-04-25T00:00:00"/>
    <m/>
    <s v="3 FINANZIAMENTI"/>
    <x v="0"/>
    <x v="89"/>
    <s v="2027-04"/>
    <s v=""/>
    <s v="NO"/>
    <s v="DA FARE"/>
    <x v="0"/>
    <s v="NO"/>
    <s v="SI"/>
    <n v="0"/>
    <n v="272"/>
    <m/>
    <n v="272"/>
  </r>
  <r>
    <d v="2027-04-27T00:00:00"/>
    <x v="9"/>
    <s v="Affitti e utenze"/>
    <n v="-3100"/>
    <s v="CERTO"/>
    <s v="NO"/>
    <x v="0"/>
    <s v="RID"/>
    <m/>
    <d v="1899-12-30T00:00:00"/>
    <d v="2027-04-27T00:00:00"/>
    <m/>
    <s v="1 OPERATIVA"/>
    <x v="0"/>
    <x v="90"/>
    <s v="2027-04"/>
    <s v=""/>
    <s v="NO"/>
    <s v="DA FARE"/>
    <x v="0"/>
    <s v="NO"/>
    <s v="SI"/>
    <n v="0"/>
    <n v="274"/>
    <m/>
    <n v="274"/>
  </r>
  <r>
    <d v="2027-05-04T00:00:00"/>
    <x v="53"/>
    <s v="Materie prime"/>
    <n v="-7900"/>
    <s v="PREVISTO"/>
    <s v="NO"/>
    <x v="0"/>
    <s v="Ri.Ba"/>
    <m/>
    <d v="2027-03-13T00:00:00"/>
    <d v="2027-05-04T00:00:00"/>
    <m/>
    <s v="1 OPERATIVA"/>
    <x v="0"/>
    <x v="91"/>
    <s v="2027-05"/>
    <s v=""/>
    <s v="NO"/>
    <s v="DA FARE"/>
    <x v="0"/>
    <s v="NO"/>
    <s v="SI"/>
    <s v="DPO"/>
    <n v="281"/>
    <n v="229"/>
    <n v="281"/>
  </r>
  <r>
    <d v="2027-05-06T00:00:00"/>
    <x v="54"/>
    <s v="Incassi da clienti"/>
    <n v="27000"/>
    <s v="PREVISTO"/>
    <s v="NO"/>
    <x v="0"/>
    <s v="Bonifico"/>
    <m/>
    <d v="2027-03-29T00:00:00"/>
    <d v="2027-05-06T00:00:00"/>
    <m/>
    <s v="1 OPERATIVA"/>
    <x v="1"/>
    <x v="91"/>
    <s v="2027-05"/>
    <s v=""/>
    <s v="NO"/>
    <s v="DA FARE"/>
    <x v="0"/>
    <s v="NO"/>
    <s v="SI"/>
    <s v="DSO"/>
    <n v="283"/>
    <n v="245"/>
    <n v="283"/>
  </r>
  <r>
    <d v="2027-05-07T00:00:00"/>
    <x v="2"/>
    <s v="Stipendi e contributi"/>
    <n v="-24800"/>
    <s v="CERTO"/>
    <s v="NO"/>
    <x v="0"/>
    <s v="Bonifico"/>
    <m/>
    <d v="1899-12-30T00:00:00"/>
    <d v="2027-05-07T00:00:00"/>
    <m/>
    <s v="1 OPERATIVA"/>
    <x v="0"/>
    <x v="91"/>
    <s v="2027-05"/>
    <s v=""/>
    <s v="NO"/>
    <s v="DA FARE"/>
    <x v="0"/>
    <s v="NO"/>
    <s v="SI"/>
    <n v="0"/>
    <n v="284"/>
    <m/>
    <n v="284"/>
  </r>
  <r>
    <d v="2027-05-10T00:00:00"/>
    <x v="3"/>
    <s v="Lavorazioni esterne"/>
    <n v="-4300"/>
    <s v="PREVISTO"/>
    <s v="NO"/>
    <x v="0"/>
    <s v="Bonifico"/>
    <m/>
    <d v="2027-03-11T00:00:00"/>
    <d v="2027-05-10T00:00:00"/>
    <m/>
    <s v="1 OPERATIVA"/>
    <x v="0"/>
    <x v="92"/>
    <s v="2027-05"/>
    <s v=""/>
    <s v="NO"/>
    <s v="DA FARE"/>
    <x v="0"/>
    <s v="NO"/>
    <s v="SI"/>
    <s v="DPO"/>
    <n v="287"/>
    <n v="227"/>
    <n v="287"/>
  </r>
  <r>
    <d v="2027-05-16T00:00:00"/>
    <x v="4"/>
    <s v="Rimborso finanziamenti"/>
    <n v="-2400"/>
    <s v="CERTO"/>
    <s v="NO"/>
    <x v="0"/>
    <s v="RID"/>
    <m/>
    <d v="1899-12-30T00:00:00"/>
    <d v="2027-05-16T00:00:00"/>
    <m/>
    <s v="3 FINANZIAMENTI"/>
    <x v="0"/>
    <x v="92"/>
    <s v="2027-05"/>
    <s v=""/>
    <s v="NO"/>
    <s v="DA FARE"/>
    <x v="0"/>
    <s v="NO"/>
    <s v="SI"/>
    <n v="0"/>
    <n v="293"/>
    <m/>
    <n v="293"/>
  </r>
  <r>
    <d v="2027-05-17T00:00:00"/>
    <x v="5"/>
    <s v="Imposte e F24"/>
    <n v="-8500"/>
    <s v="CERTO"/>
    <s v="NO"/>
    <x v="0"/>
    <s v="F24"/>
    <m/>
    <d v="1899-12-30T00:00:00"/>
    <d v="2027-05-17T00:00:00"/>
    <m/>
    <s v="1 OPERATIVA"/>
    <x v="0"/>
    <x v="93"/>
    <s v="2027-05"/>
    <s v=""/>
    <s v="NO"/>
    <s v="DA FARE"/>
    <x v="0"/>
    <s v="NO"/>
    <s v="SI"/>
    <n v="0"/>
    <n v="294"/>
    <m/>
    <n v="294"/>
  </r>
  <r>
    <d v="2027-05-18T00:00:00"/>
    <x v="11"/>
    <s v="Servizi e consulenze"/>
    <n v="-2400"/>
    <s v="CERTO"/>
    <s v="NO"/>
    <x v="0"/>
    <s v="RID"/>
    <m/>
    <d v="2027-03-24T00:00:00"/>
    <d v="2027-05-18T00:00:00"/>
    <m/>
    <s v="1 OPERATIVA"/>
    <x v="0"/>
    <x v="93"/>
    <s v="2027-05"/>
    <s v=""/>
    <s v="NO"/>
    <s v="DA FARE"/>
    <x v="0"/>
    <s v="NO"/>
    <s v="SI"/>
    <s v="DPO"/>
    <n v="295"/>
    <n v="240"/>
    <n v="295"/>
  </r>
  <r>
    <d v="2027-05-19T00:00:00"/>
    <x v="55"/>
    <s v="Incassi da clienti"/>
    <n v="32400"/>
    <s v="PREVISTO"/>
    <s v="NO"/>
    <x v="0"/>
    <s v="Bonifico"/>
    <m/>
    <d v="2027-04-07T00:00:00"/>
    <d v="2027-05-19T00:00:00"/>
    <m/>
    <s v="1 OPERATIVA"/>
    <x v="1"/>
    <x v="93"/>
    <s v="2027-05"/>
    <s v=""/>
    <s v="NO"/>
    <s v="DA FARE"/>
    <x v="0"/>
    <s v="NO"/>
    <s v="SI"/>
    <s v="DSO"/>
    <n v="296"/>
    <n v="254"/>
    <n v="296"/>
  </r>
  <r>
    <d v="2027-05-22T00:00:00"/>
    <x v="69"/>
    <s v="Vendita di beni aziendali"/>
    <n v="6000"/>
    <s v="PREVISTO"/>
    <s v="NO"/>
    <x v="0"/>
    <s v="Bonifico"/>
    <m/>
    <d v="1899-12-30T00:00:00"/>
    <d v="2027-05-22T00:00:00"/>
    <m/>
    <s v="2 INVESTIMENTI"/>
    <x v="1"/>
    <x v="93"/>
    <s v="2027-05"/>
    <s v=""/>
    <s v="NO"/>
    <s v="DA FARE"/>
    <x v="0"/>
    <s v="NO"/>
    <s v="SI"/>
    <n v="0"/>
    <n v="299"/>
    <m/>
    <n v="299"/>
  </r>
  <r>
    <d v="2027-05-25T00:00:00"/>
    <x v="8"/>
    <s v="Rimborso finanziamenti"/>
    <n v="-1850"/>
    <s v="CERTO"/>
    <s v="NO"/>
    <x v="0"/>
    <s v="RID"/>
    <m/>
    <d v="1899-12-30T00:00:00"/>
    <d v="2027-05-25T00:00:00"/>
    <m/>
    <s v="3 FINANZIAMENTI"/>
    <x v="0"/>
    <x v="94"/>
    <s v="2027-05"/>
    <s v=""/>
    <s v="NO"/>
    <s v="DA FARE"/>
    <x v="0"/>
    <s v="NO"/>
    <s v="SI"/>
    <n v="0"/>
    <n v="302"/>
    <m/>
    <n v="302"/>
  </r>
  <r>
    <d v="2027-05-27T00:00:00"/>
    <x v="9"/>
    <s v="Affitti e utenze"/>
    <n v="-3100"/>
    <s v="CERTO"/>
    <s v="NO"/>
    <x v="0"/>
    <s v="RID"/>
    <m/>
    <d v="1899-12-30T00:00:00"/>
    <d v="2027-05-27T00:00:00"/>
    <m/>
    <s v="1 OPERATIVA"/>
    <x v="0"/>
    <x v="94"/>
    <s v="2027-05"/>
    <s v=""/>
    <s v="NO"/>
    <s v="DA FARE"/>
    <x v="0"/>
    <s v="NO"/>
    <s v="SI"/>
    <n v="0"/>
    <n v="304"/>
    <m/>
    <n v="304"/>
  </r>
  <r>
    <d v="2027-06-04T00:00:00"/>
    <x v="56"/>
    <s v="Materie prime"/>
    <n v="-9500"/>
    <s v="PREVISTO"/>
    <s v="NO"/>
    <x v="0"/>
    <s v="Ri.Ba"/>
    <m/>
    <d v="2027-04-15T00:00:00"/>
    <d v="2027-06-04T00:00:00"/>
    <m/>
    <s v="1 OPERATIVA"/>
    <x v="0"/>
    <x v="95"/>
    <s v="2027-06"/>
    <s v=""/>
    <s v="NO"/>
    <s v="DA FARE"/>
    <x v="0"/>
    <s v="NO"/>
    <s v="SI"/>
    <s v="DPO"/>
    <n v="312"/>
    <n v="262"/>
    <n v="312"/>
  </r>
  <r>
    <d v="2027-06-06T00:00:00"/>
    <x v="57"/>
    <s v="Incassi da clienti"/>
    <n v="30000"/>
    <s v="PREVISTO"/>
    <s v="NO"/>
    <x v="0"/>
    <s v="Bonifico"/>
    <m/>
    <d v="2027-04-22T00:00:00"/>
    <d v="2027-06-06T00:00:00"/>
    <m/>
    <s v="1 OPERATIVA"/>
    <x v="1"/>
    <x v="95"/>
    <s v="2027-06"/>
    <s v=""/>
    <s v="NO"/>
    <s v="DA FARE"/>
    <x v="0"/>
    <s v="NO"/>
    <s v="SI"/>
    <s v="DSO"/>
    <n v="314"/>
    <n v="269"/>
    <n v="314"/>
  </r>
  <r>
    <d v="2027-06-07T00:00:00"/>
    <x v="2"/>
    <s v="Stipendi e contributi"/>
    <n v="-37000"/>
    <s v="CERTO"/>
    <s v="NO"/>
    <x v="0"/>
    <s v="Bonifico"/>
    <m/>
    <d v="1899-12-30T00:00:00"/>
    <d v="2027-06-07T00:00:00"/>
    <m/>
    <s v="1 OPERATIVA"/>
    <x v="0"/>
    <x v="96"/>
    <s v="2027-06"/>
    <s v=""/>
    <s v="NO"/>
    <s v="DA FARE"/>
    <x v="0"/>
    <s v="NO"/>
    <s v="SI"/>
    <n v="0"/>
    <n v="315"/>
    <m/>
    <n v="315"/>
  </r>
  <r>
    <d v="2027-06-08T00:00:00"/>
    <x v="52"/>
    <s v="Vendita titoli e portafoglio"/>
    <n v="15000"/>
    <s v="CERTO"/>
    <s v="NO"/>
    <x v="1"/>
    <s v="Bonifico"/>
    <m/>
    <d v="1899-12-30T00:00:00"/>
    <d v="2027-06-08T00:00:00"/>
    <m/>
    <s v="2 INVESTIMENTI"/>
    <x v="1"/>
    <x v="96"/>
    <s v="2027-06"/>
    <s v=""/>
    <s v="NO"/>
    <s v="DA FARE"/>
    <x v="0"/>
    <s v="NO"/>
    <s v="SI"/>
    <n v="0"/>
    <n v="316"/>
    <m/>
    <n v="316"/>
  </r>
  <r>
    <d v="2027-06-10T00:00:00"/>
    <x v="3"/>
    <s v="Lavorazioni esterne"/>
    <n v="-5500"/>
    <s v="PREVISTO"/>
    <s v="NO"/>
    <x v="0"/>
    <s v="Bonifico"/>
    <m/>
    <d v="2027-04-13T00:00:00"/>
    <d v="2027-06-10T00:00:00"/>
    <m/>
    <s v="1 OPERATIVA"/>
    <x v="0"/>
    <x v="96"/>
    <s v="2027-06"/>
    <s v=""/>
    <s v="NO"/>
    <s v="DA FARE"/>
    <x v="0"/>
    <s v="NO"/>
    <s v="SI"/>
    <s v="DPO"/>
    <n v="318"/>
    <n v="260"/>
    <n v="318"/>
  </r>
  <r>
    <d v="2027-06-16T00:00:00"/>
    <x v="4"/>
    <s v="Rimborso finanziamenti"/>
    <n v="-2400"/>
    <s v="CERTO"/>
    <s v="NO"/>
    <x v="0"/>
    <s v="RID"/>
    <m/>
    <d v="1899-12-30T00:00:00"/>
    <d v="2027-06-16T00:00:00"/>
    <m/>
    <s v="3 FINANZIAMENTI"/>
    <x v="0"/>
    <x v="97"/>
    <s v="2027-06"/>
    <s v=""/>
    <s v="NO"/>
    <s v="DA FARE"/>
    <x v="0"/>
    <s v="NO"/>
    <s v="SI"/>
    <n v="0"/>
    <n v="324"/>
    <m/>
    <n v="324"/>
  </r>
  <r>
    <d v="2027-06-17T00:00:00"/>
    <x v="5"/>
    <s v="Imposte e F24"/>
    <n v="-8500"/>
    <s v="CERTO"/>
    <s v="NO"/>
    <x v="0"/>
    <s v="F24"/>
    <m/>
    <d v="1899-12-30T00:00:00"/>
    <d v="2027-06-17T00:00:00"/>
    <m/>
    <s v="1 OPERATIVA"/>
    <x v="0"/>
    <x v="97"/>
    <s v="2027-06"/>
    <s v=""/>
    <s v="NO"/>
    <s v="DA FARE"/>
    <x v="0"/>
    <s v="NO"/>
    <s v="SI"/>
    <n v="0"/>
    <n v="325"/>
    <m/>
    <n v="325"/>
  </r>
  <r>
    <d v="2027-06-19T00:00:00"/>
    <x v="58"/>
    <s v="Incassi da clienti"/>
    <n v="30000"/>
    <s v="PREVISTO"/>
    <s v="NO"/>
    <x v="0"/>
    <s v="Bonifico"/>
    <m/>
    <d v="2027-05-10T00:00:00"/>
    <d v="2027-06-19T00:00:00"/>
    <m/>
    <s v="1 OPERATIVA"/>
    <x v="1"/>
    <x v="97"/>
    <s v="2027-06"/>
    <s v=""/>
    <s v="NO"/>
    <s v="DA FARE"/>
    <x v="0"/>
    <s v="NO"/>
    <s v="SI"/>
    <s v="DSO"/>
    <n v="327"/>
    <n v="287"/>
    <n v="327"/>
  </r>
  <r>
    <d v="2027-06-25T00:00:00"/>
    <x v="8"/>
    <s v="Rimborso finanziamenti"/>
    <n v="-1850"/>
    <s v="CERTO"/>
    <s v="NO"/>
    <x v="0"/>
    <s v="RID"/>
    <m/>
    <d v="1899-12-30T00:00:00"/>
    <d v="2027-06-25T00:00:00"/>
    <m/>
    <s v="3 FINANZIAMENTI"/>
    <x v="0"/>
    <x v="98"/>
    <s v="2027-06"/>
    <s v=""/>
    <s v="NO"/>
    <s v="DA FARE"/>
    <x v="0"/>
    <s v="NO"/>
    <s v="SI"/>
    <n v="0"/>
    <n v="333"/>
    <m/>
    <n v="333"/>
  </r>
  <r>
    <d v="2027-06-27T00:00:00"/>
    <x v="9"/>
    <s v="Affitti e utenze"/>
    <n v="-3100"/>
    <s v="CERTO"/>
    <s v="NO"/>
    <x v="0"/>
    <s v="RID"/>
    <m/>
    <d v="1899-12-30T00:00:00"/>
    <d v="2027-06-27T00:00:00"/>
    <m/>
    <s v="1 OPERATIVA"/>
    <x v="0"/>
    <x v="98"/>
    <s v="2027-06"/>
    <s v=""/>
    <s v="NO"/>
    <s v="DA FARE"/>
    <x v="0"/>
    <s v="NO"/>
    <s v="SI"/>
    <n v="0"/>
    <n v="335"/>
    <m/>
    <n v="335"/>
  </r>
  <r>
    <d v="2027-07-04T00:00:00"/>
    <x v="0"/>
    <s v="Materie prime"/>
    <n v="-11100"/>
    <s v="PREVISTO"/>
    <s v="NO"/>
    <x v="0"/>
    <s v="Ri.Ba"/>
    <m/>
    <d v="2027-05-03T00:00:00"/>
    <d v="2027-07-04T00:00:00"/>
    <m/>
    <s v="1 OPERATIVA"/>
    <x v="0"/>
    <x v="99"/>
    <s v="2027-07"/>
    <s v=""/>
    <s v="NO"/>
    <s v="DA FARE"/>
    <x v="0"/>
    <s v="NO"/>
    <s v="SI"/>
    <s v="DPO"/>
    <n v="342"/>
    <n v="280"/>
    <n v="342"/>
  </r>
  <r>
    <d v="2027-07-06T00:00:00"/>
    <x v="60"/>
    <s v="Incassi da clienti"/>
    <n v="33000"/>
    <s v="PREVISTO"/>
    <s v="NO"/>
    <x v="0"/>
    <s v="Bonifico"/>
    <m/>
    <d v="2027-05-17T00:00:00"/>
    <d v="2027-07-06T00:00:00"/>
    <m/>
    <s v="1 OPERATIVA"/>
    <x v="1"/>
    <x v="100"/>
    <s v="2027-07"/>
    <s v=""/>
    <s v="NO"/>
    <s v="DA FARE"/>
    <x v="0"/>
    <s v="NO"/>
    <s v="SI"/>
    <s v="DSO"/>
    <n v="344"/>
    <n v="294"/>
    <n v="344"/>
  </r>
  <r>
    <d v="2027-07-07T00:00:00"/>
    <x v="2"/>
    <s v="Stipendi e contributi"/>
    <n v="-24800"/>
    <s v="CERTO"/>
    <s v="NO"/>
    <x v="0"/>
    <s v="Bonifico"/>
    <m/>
    <d v="1899-12-30T00:00:00"/>
    <d v="2027-07-07T00:00:00"/>
    <m/>
    <s v="1 OPERATIVA"/>
    <x v="0"/>
    <x v="100"/>
    <s v="2027-07"/>
    <s v=""/>
    <s v="NO"/>
    <s v="DA FARE"/>
    <x v="0"/>
    <s v="NO"/>
    <s v="SI"/>
    <n v="0"/>
    <n v="345"/>
    <m/>
    <n v="345"/>
  </r>
  <r>
    <d v="2027-07-10T00:00:00"/>
    <x v="3"/>
    <s v="Lavorazioni esterne"/>
    <n v="-6700"/>
    <s v="PREVISTO"/>
    <s v="NO"/>
    <x v="0"/>
    <s v="Bonifico"/>
    <m/>
    <d v="2027-05-19T00:00:00"/>
    <d v="2027-07-10T00:00:00"/>
    <m/>
    <s v="1 OPERATIVA"/>
    <x v="0"/>
    <x v="100"/>
    <s v="2027-07"/>
    <s v=""/>
    <s v="NO"/>
    <s v="DA FARE"/>
    <x v="0"/>
    <s v="NO"/>
    <s v="SI"/>
    <s v="DPO"/>
    <n v="348"/>
    <n v="296"/>
    <n v="348"/>
  </r>
  <r>
    <d v="2027-07-16T00:00:00"/>
    <x v="4"/>
    <s v="Rimborso finanziamenti"/>
    <n v="-2400"/>
    <s v="CERTO"/>
    <s v="NO"/>
    <x v="0"/>
    <s v="RID"/>
    <m/>
    <d v="1899-12-30T00:00:00"/>
    <d v="2027-07-16T00:00:00"/>
    <m/>
    <s v="3 FINANZIAMENTI"/>
    <x v="0"/>
    <x v="101"/>
    <s v="2027-07"/>
    <s v=""/>
    <s v="NO"/>
    <s v="DA FARE"/>
    <x v="0"/>
    <s v="NO"/>
    <s v="SI"/>
    <n v="0"/>
    <n v="354"/>
    <m/>
    <n v="354"/>
  </r>
  <r>
    <d v="2027-07-16T00:00:00"/>
    <x v="19"/>
    <s v="Prelievi e dividendi ai soci"/>
    <n v="-20000"/>
    <s v="PREVISTO"/>
    <s v="NO"/>
    <x v="0"/>
    <s v="Bonifico"/>
    <m/>
    <d v="1899-12-30T00:00:00"/>
    <d v="2027-07-16T00:00:00"/>
    <m/>
    <s v="3 FINANZIAMENTI"/>
    <x v="0"/>
    <x v="101"/>
    <s v="2027-07"/>
    <s v=""/>
    <s v="NO"/>
    <s v="DA FARE"/>
    <x v="0"/>
    <s v="NO"/>
    <s v="SI"/>
    <n v="0"/>
    <n v="354"/>
    <m/>
    <n v="354"/>
  </r>
  <r>
    <d v="2027-07-17T00:00:00"/>
    <x v="5"/>
    <s v="Imposte e F24"/>
    <n v="-8500"/>
    <s v="CERTO"/>
    <s v="NO"/>
    <x v="0"/>
    <s v="F24"/>
    <m/>
    <d v="1899-12-30T00:00:00"/>
    <d v="2027-07-17T00:00:00"/>
    <m/>
    <s v="1 OPERATIVA"/>
    <x v="0"/>
    <x v="101"/>
    <s v="2027-07"/>
    <s v=""/>
    <s v="NO"/>
    <s v="DA FARE"/>
    <x v="0"/>
    <s v="NO"/>
    <s v="SI"/>
    <n v="0"/>
    <n v="355"/>
    <m/>
    <n v="355"/>
  </r>
  <r>
    <d v="2027-07-18T00:00:00"/>
    <x v="11"/>
    <s v="Servizi e consulenze"/>
    <n v="-2400"/>
    <s v="CERTO"/>
    <s v="NO"/>
    <x v="0"/>
    <s v="RID"/>
    <m/>
    <d v="2027-05-19T00:00:00"/>
    <d v="2027-07-18T00:00:00"/>
    <m/>
    <s v="1 OPERATIVA"/>
    <x v="0"/>
    <x v="101"/>
    <s v="2027-07"/>
    <s v=""/>
    <s v="NO"/>
    <s v="DA FARE"/>
    <x v="0"/>
    <s v="NO"/>
    <s v="SI"/>
    <s v="DPO"/>
    <n v="356"/>
    <n v="296"/>
    <n v="356"/>
  </r>
  <r>
    <d v="2027-07-19T00:00:00"/>
    <x v="48"/>
    <s v="Incassi da clienti"/>
    <n v="27600"/>
    <s v="PREVISTO"/>
    <s v="NO"/>
    <x v="0"/>
    <s v="Bonifico"/>
    <m/>
    <d v="2027-06-04T00:00:00"/>
    <d v="2027-07-19T00:00:00"/>
    <m/>
    <s v="1 OPERATIVA"/>
    <x v="1"/>
    <x v="102"/>
    <s v="2027-07"/>
    <s v=""/>
    <s v="NO"/>
    <s v="DA FARE"/>
    <x v="0"/>
    <s v="NO"/>
    <s v="SI"/>
    <s v="DSO"/>
    <n v="357"/>
    <n v="312"/>
    <n v="357"/>
  </r>
  <r>
    <d v="2027-07-25T00:00:00"/>
    <x v="8"/>
    <s v="Rimborso finanziamenti"/>
    <n v="-1850"/>
    <s v="CERTO"/>
    <s v="NO"/>
    <x v="0"/>
    <s v="RID"/>
    <m/>
    <d v="1899-12-30T00:00:00"/>
    <d v="2027-07-25T00:00:00"/>
    <m/>
    <s v="3 FINANZIAMENTI"/>
    <x v="0"/>
    <x v="102"/>
    <s v="2027-07"/>
    <s v=""/>
    <s v="NO"/>
    <s v="DA FARE"/>
    <x v="0"/>
    <s v="NO"/>
    <s v="SI"/>
    <n v="0"/>
    <n v="363"/>
    <m/>
    <n v="363"/>
  </r>
  <r>
    <d v="2027-07-27T00:00:00"/>
    <x v="9"/>
    <s v="Affitti e utenze"/>
    <n v="-3100"/>
    <s v="CERTO"/>
    <s v="NO"/>
    <x v="0"/>
    <s v="RID"/>
    <m/>
    <d v="1899-12-30T00:00:00"/>
    <d v="2027-07-27T00:00:00"/>
    <m/>
    <s v="1 OPERATIVA"/>
    <x v="0"/>
    <x v="103"/>
    <s v="2027-07"/>
    <s v=""/>
    <s v="NO"/>
    <s v="DA FARE"/>
    <x v="0"/>
    <s v="NO"/>
    <s v="SI"/>
    <n v="0"/>
    <n v="365"/>
    <m/>
    <n v="36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8">
  <r>
    <d v="2025-07-04T00:00:00"/>
    <x v="0"/>
    <s v="Materie prime"/>
    <n v="-11100"/>
    <s v="CERTO"/>
    <s v="SI"/>
    <x v="0"/>
    <s v="Ri.Ba"/>
    <m/>
    <d v="2025-05-30T00:00:00"/>
    <d v="2025-07-04T00:00:00"/>
    <m/>
    <s v="1 OPERATIVA"/>
    <x v="0"/>
    <x v="0"/>
    <s v="2025-07"/>
    <n v="0"/>
    <s v="NO"/>
    <s v="ESEGUITO"/>
    <s v="NO"/>
    <x v="0"/>
    <s v="NO"/>
    <s v="DPO"/>
    <n v="-388"/>
    <n v="-423"/>
    <n v="-388"/>
  </r>
  <r>
    <d v="2025-07-06T00:00:00"/>
    <x v="1"/>
    <s v="Incassi da clienti"/>
    <n v="33000"/>
    <s v="CERTO"/>
    <s v="SI"/>
    <x v="0"/>
    <s v="Bonifico"/>
    <m/>
    <d v="2025-05-17T00:00:00"/>
    <d v="2025-07-04T00:00:00"/>
    <m/>
    <s v="1 OPERATIVA"/>
    <x v="1"/>
    <x v="0"/>
    <s v="2025-07"/>
    <n v="2"/>
    <s v="NO"/>
    <s v="ESEGUITO"/>
    <s v="NO"/>
    <x v="0"/>
    <s v="NO"/>
    <s v="DSO"/>
    <n v="-386"/>
    <n v="-436"/>
    <n v="-388"/>
  </r>
  <r>
    <d v="2025-07-07T00:00:00"/>
    <x v="2"/>
    <s v="Stipendi e contributi"/>
    <n v="-24800"/>
    <s v="CERTO"/>
    <s v="SI"/>
    <x v="0"/>
    <s v="Bonifico"/>
    <m/>
    <d v="1899-12-30T00:00:00"/>
    <d v="2025-07-07T00:00:00"/>
    <m/>
    <s v="1 OPERATIVA"/>
    <x v="0"/>
    <x v="1"/>
    <s v="2025-07"/>
    <n v="0"/>
    <s v="NO"/>
    <s v="ESEGUITO"/>
    <s v="NO"/>
    <x v="0"/>
    <s v="NO"/>
    <n v="0"/>
    <n v="-385"/>
    <m/>
    <n v="-385"/>
  </r>
  <r>
    <d v="2025-07-10T00:00:00"/>
    <x v="3"/>
    <s v="Lavorazioni esterne"/>
    <n v="-6700"/>
    <s v="CERTO"/>
    <s v="SI"/>
    <x v="0"/>
    <s v="Bonifico"/>
    <m/>
    <d v="2025-05-31T00:00:00"/>
    <d v="2025-07-10T00:00:00"/>
    <m/>
    <s v="1 OPERATIVA"/>
    <x v="0"/>
    <x v="1"/>
    <s v="2025-07"/>
    <n v="0"/>
    <s v="NO"/>
    <s v="ESEGUITO"/>
    <s v="NO"/>
    <x v="0"/>
    <s v="NO"/>
    <s v="DPO"/>
    <n v="-382"/>
    <n v="-422"/>
    <n v="-382"/>
  </r>
  <r>
    <d v="2025-07-16T00:00:00"/>
    <x v="4"/>
    <s v="Rimborso finanziamenti"/>
    <n v="-2400"/>
    <s v="CERTO"/>
    <s v="SI"/>
    <x v="0"/>
    <s v="RID"/>
    <m/>
    <d v="1899-12-30T00:00:00"/>
    <d v="2025-07-16T00:00:00"/>
    <m/>
    <s v="3 FINANZIAMENTI"/>
    <x v="0"/>
    <x v="2"/>
    <s v="2025-07"/>
    <n v="0"/>
    <s v="NO"/>
    <s v="ESEGUITO"/>
    <s v="NO"/>
    <x v="0"/>
    <s v="NO"/>
    <n v="0"/>
    <n v="-376"/>
    <m/>
    <n v="-376"/>
  </r>
  <r>
    <d v="2025-07-17T00:00:00"/>
    <x v="5"/>
    <s v="Imposte e F24"/>
    <n v="-8500"/>
    <s v="CERTO"/>
    <s v="SI"/>
    <x v="0"/>
    <s v="F24"/>
    <m/>
    <d v="1899-12-30T00:00:00"/>
    <d v="2025-07-17T00:00:00"/>
    <m/>
    <s v="1 OPERATIVA"/>
    <x v="0"/>
    <x v="2"/>
    <s v="2025-07"/>
    <n v="0"/>
    <s v="NO"/>
    <s v="ESEGUITO"/>
    <s v="NO"/>
    <x v="0"/>
    <s v="NO"/>
    <n v="0"/>
    <n v="-375"/>
    <m/>
    <n v="-375"/>
  </r>
  <r>
    <d v="2025-07-19T00:00:00"/>
    <x v="6"/>
    <s v="Incassi da clienti"/>
    <n v="27600"/>
    <s v="CERTO"/>
    <s v="SI"/>
    <x v="0"/>
    <s v="Bonifico"/>
    <m/>
    <d v="2025-05-15T00:00:00"/>
    <d v="2025-07-16T00:00:00"/>
    <m/>
    <s v="1 OPERATIVA"/>
    <x v="1"/>
    <x v="2"/>
    <s v="2025-07"/>
    <n v="3"/>
    <s v="NO"/>
    <s v="ESEGUITO"/>
    <s v="NO"/>
    <x v="0"/>
    <s v="NO"/>
    <s v="DSO"/>
    <n v="-373"/>
    <n v="-438"/>
    <n v="-376"/>
  </r>
  <r>
    <d v="2025-07-22T00:00:00"/>
    <x v="7"/>
    <s v="Prelievi e dividendi ai soci"/>
    <n v="-12000"/>
    <s v="CERTO"/>
    <s v="SI"/>
    <x v="0"/>
    <s v="Bonifico"/>
    <m/>
    <d v="1899-12-30T00:00:00"/>
    <d v="2025-07-22T00:00:00"/>
    <m/>
    <s v="3 FINANZIAMENTI"/>
    <x v="0"/>
    <x v="3"/>
    <s v="2025-07"/>
    <n v="0"/>
    <s v="NO"/>
    <s v="ESEGUITO"/>
    <s v="NO"/>
    <x v="0"/>
    <s v="NO"/>
    <n v="0"/>
    <n v="-370"/>
    <m/>
    <n v="-370"/>
  </r>
  <r>
    <d v="2025-07-25T00:00:00"/>
    <x v="8"/>
    <s v="Rimborso finanziamenti"/>
    <n v="-1850"/>
    <s v="CERTO"/>
    <s v="SI"/>
    <x v="0"/>
    <s v="RID"/>
    <m/>
    <d v="1899-12-30T00:00:00"/>
    <d v="2025-07-25T00:00:00"/>
    <m/>
    <s v="3 FINANZIAMENTI"/>
    <x v="0"/>
    <x v="3"/>
    <s v="2025-07"/>
    <n v="0"/>
    <s v="NO"/>
    <s v="ESEGUITO"/>
    <s v="NO"/>
    <x v="0"/>
    <s v="NO"/>
    <n v="0"/>
    <n v="-367"/>
    <m/>
    <n v="-367"/>
  </r>
  <r>
    <d v="2025-07-27T00:00:00"/>
    <x v="9"/>
    <s v="Affitti e utenze"/>
    <n v="-3100"/>
    <s v="CERTO"/>
    <s v="SI"/>
    <x v="0"/>
    <s v="RID"/>
    <m/>
    <d v="1899-12-30T00:00:00"/>
    <d v="2025-07-27T00:00:00"/>
    <m/>
    <s v="1 OPERATIVA"/>
    <x v="0"/>
    <x v="3"/>
    <s v="2025-07"/>
    <n v="0"/>
    <s v="NO"/>
    <s v="ESEGUITO"/>
    <s v="NO"/>
    <x v="0"/>
    <s v="NO"/>
    <n v="0"/>
    <n v="-365"/>
    <m/>
    <n v="-365"/>
  </r>
  <r>
    <d v="2025-08-04T00:00:00"/>
    <x v="0"/>
    <s v="Materie prime"/>
    <n v="-9500"/>
    <s v="CERTO"/>
    <s v="SI"/>
    <x v="0"/>
    <s v="Ri.Ba"/>
    <m/>
    <d v="2025-07-05T00:00:00"/>
    <d v="2025-08-04T00:00:00"/>
    <m/>
    <s v="1 OPERATIVA"/>
    <x v="0"/>
    <x v="4"/>
    <s v="2025-08"/>
    <n v="0"/>
    <s v="SI"/>
    <s v="ESEGUITO"/>
    <s v="NO"/>
    <x v="0"/>
    <s v="NO"/>
    <s v="DPO"/>
    <n v="-357"/>
    <n v="-387"/>
    <n v="-357"/>
  </r>
  <r>
    <d v="2025-08-06T00:00:00"/>
    <x v="1"/>
    <s v="Incassi da clienti"/>
    <n v="30000"/>
    <s v="CERTO"/>
    <s v="SI"/>
    <x v="0"/>
    <s v="Bonifico"/>
    <m/>
    <d v="2025-06-12T00:00:00"/>
    <d v="2025-08-04T00:00:00"/>
    <m/>
    <s v="1 OPERATIVA"/>
    <x v="1"/>
    <x v="4"/>
    <s v="2025-08"/>
    <n v="2"/>
    <s v="SI"/>
    <s v="ESEGUITO"/>
    <s v="NO"/>
    <x v="0"/>
    <s v="NO"/>
    <s v="DSO"/>
    <n v="-355"/>
    <n v="-410"/>
    <n v="-357"/>
  </r>
  <r>
    <d v="2025-08-07T00:00:00"/>
    <x v="2"/>
    <s v="Stipendi e contributi"/>
    <n v="-24800"/>
    <s v="CERTO"/>
    <s v="SI"/>
    <x v="0"/>
    <s v="Bonifico"/>
    <m/>
    <d v="1899-12-30T00:00:00"/>
    <d v="2025-08-07T00:00:00"/>
    <m/>
    <s v="1 OPERATIVA"/>
    <x v="0"/>
    <x v="4"/>
    <s v="2025-08"/>
    <n v="0"/>
    <s v="SI"/>
    <s v="ESEGUITO"/>
    <s v="NO"/>
    <x v="0"/>
    <s v="NO"/>
    <n v="0"/>
    <n v="-354"/>
    <m/>
    <n v="-354"/>
  </r>
  <r>
    <d v="2025-08-10T00:00:00"/>
    <x v="3"/>
    <s v="Lavorazioni esterne"/>
    <n v="-5500"/>
    <s v="CERTO"/>
    <s v="SI"/>
    <x v="0"/>
    <s v="Bonifico"/>
    <m/>
    <d v="2025-07-03T00:00:00"/>
    <d v="2025-08-10T00:00:00"/>
    <m/>
    <s v="1 OPERATIVA"/>
    <x v="0"/>
    <x v="4"/>
    <s v="2025-08"/>
    <n v="0"/>
    <s v="SI"/>
    <s v="ESEGUITO"/>
    <s v="NO"/>
    <x v="0"/>
    <s v="NO"/>
    <s v="DPO"/>
    <n v="-351"/>
    <n v="-389"/>
    <n v="-351"/>
  </r>
  <r>
    <d v="2025-08-11T00:00:00"/>
    <x v="10"/>
    <s v="Nuovi finanziamenti"/>
    <n v="20000"/>
    <s v="CERTO"/>
    <s v="SI"/>
    <x v="0"/>
    <s v="Bonifico"/>
    <m/>
    <d v="1899-12-30T00:00:00"/>
    <d v="2025-08-11T00:00:00"/>
    <m/>
    <s v="3 FINANZIAMENTI"/>
    <x v="1"/>
    <x v="5"/>
    <s v="2025-08"/>
    <n v="0"/>
    <s v="SI"/>
    <s v="ESEGUITO"/>
    <s v="NO"/>
    <x v="0"/>
    <s v="NO"/>
    <n v="0"/>
    <n v="-350"/>
    <m/>
    <n v="-350"/>
  </r>
  <r>
    <d v="2025-08-16T00:00:00"/>
    <x v="4"/>
    <s v="Rimborso finanziamenti"/>
    <n v="-2400"/>
    <s v="CERTO"/>
    <s v="SI"/>
    <x v="0"/>
    <s v="RID"/>
    <m/>
    <d v="1899-12-30T00:00:00"/>
    <d v="2025-08-16T00:00:00"/>
    <m/>
    <s v="3 FINANZIAMENTI"/>
    <x v="0"/>
    <x v="5"/>
    <s v="2025-08"/>
    <n v="0"/>
    <s v="SI"/>
    <s v="ESEGUITO"/>
    <s v="NO"/>
    <x v="0"/>
    <s v="NO"/>
    <n v="0"/>
    <n v="-345"/>
    <m/>
    <n v="-345"/>
  </r>
  <r>
    <d v="2025-08-17T00:00:00"/>
    <x v="5"/>
    <s v="Imposte e F24"/>
    <n v="-8500"/>
    <s v="CERTO"/>
    <s v="SI"/>
    <x v="0"/>
    <s v="F24"/>
    <m/>
    <d v="1899-12-30T00:00:00"/>
    <d v="2025-08-17T00:00:00"/>
    <m/>
    <s v="1 OPERATIVA"/>
    <x v="0"/>
    <x v="5"/>
    <s v="2025-08"/>
    <n v="0"/>
    <s v="SI"/>
    <s v="ESEGUITO"/>
    <s v="NO"/>
    <x v="0"/>
    <s v="NO"/>
    <n v="0"/>
    <n v="-344"/>
    <m/>
    <n v="-344"/>
  </r>
  <r>
    <d v="2025-08-18T00:00:00"/>
    <x v="11"/>
    <s v="Servizi e consulenze"/>
    <n v="-2400"/>
    <s v="CERTO"/>
    <s v="SI"/>
    <x v="0"/>
    <s v="RID"/>
    <m/>
    <d v="2025-07-19T00:00:00"/>
    <d v="2025-08-18T00:00:00"/>
    <m/>
    <s v="1 OPERATIVA"/>
    <x v="0"/>
    <x v="6"/>
    <s v="2025-08"/>
    <n v="0"/>
    <s v="SI"/>
    <s v="ESEGUITO"/>
    <s v="NO"/>
    <x v="0"/>
    <s v="NO"/>
    <s v="DPO"/>
    <n v="-343"/>
    <n v="-373"/>
    <n v="-343"/>
  </r>
  <r>
    <d v="2025-08-19T00:00:00"/>
    <x v="6"/>
    <s v="Incassi da clienti"/>
    <n v="30000"/>
    <s v="CERTO"/>
    <s v="SI"/>
    <x v="0"/>
    <s v="Bonifico"/>
    <m/>
    <d v="2025-06-20T00:00:00"/>
    <d v="2025-08-16T00:00:00"/>
    <m/>
    <s v="1 OPERATIVA"/>
    <x v="1"/>
    <x v="6"/>
    <s v="2025-08"/>
    <n v="3"/>
    <s v="SI"/>
    <s v="ESEGUITO"/>
    <s v="NO"/>
    <x v="0"/>
    <s v="NO"/>
    <s v="DSO"/>
    <n v="-342"/>
    <n v="-402"/>
    <n v="-345"/>
  </r>
  <r>
    <d v="2025-08-25T00:00:00"/>
    <x v="8"/>
    <s v="Rimborso finanziamenti"/>
    <n v="-1850"/>
    <s v="CERTO"/>
    <s v="SI"/>
    <x v="0"/>
    <s v="RID"/>
    <m/>
    <d v="1899-12-30T00:00:00"/>
    <d v="2025-08-25T00:00:00"/>
    <m/>
    <s v="3 FINANZIAMENTI"/>
    <x v="0"/>
    <x v="7"/>
    <s v="2025-08"/>
    <n v="0"/>
    <s v="SI"/>
    <s v="ESEGUITO"/>
    <s v="NO"/>
    <x v="0"/>
    <s v="NO"/>
    <n v="0"/>
    <n v="-336"/>
    <m/>
    <n v="-336"/>
  </r>
  <r>
    <d v="2025-08-27T00:00:00"/>
    <x v="9"/>
    <s v="Affitti e utenze"/>
    <n v="-3100"/>
    <s v="CERTO"/>
    <s v="SI"/>
    <x v="0"/>
    <s v="RID"/>
    <m/>
    <d v="1899-12-30T00:00:00"/>
    <d v="2025-08-27T00:00:00"/>
    <m/>
    <s v="1 OPERATIVA"/>
    <x v="0"/>
    <x v="7"/>
    <s v="2025-08"/>
    <n v="0"/>
    <s v="SI"/>
    <s v="ESEGUITO"/>
    <s v="NO"/>
    <x v="0"/>
    <s v="NO"/>
    <n v="0"/>
    <n v="-334"/>
    <m/>
    <n v="-334"/>
  </r>
  <r>
    <d v="2025-09-04T00:00:00"/>
    <x v="0"/>
    <s v="Materie prime"/>
    <n v="-7900"/>
    <s v="CERTO"/>
    <s v="SI"/>
    <x v="0"/>
    <s v="Ri.Ba"/>
    <m/>
    <d v="2025-07-21T00:00:00"/>
    <d v="2025-09-04T00:00:00"/>
    <m/>
    <s v="1 OPERATIVA"/>
    <x v="0"/>
    <x v="8"/>
    <s v="2025-09"/>
    <n v="0"/>
    <s v="SI"/>
    <s v="ESEGUITO"/>
    <s v="NO"/>
    <x v="0"/>
    <s v="NO"/>
    <s v="DPO"/>
    <n v="-326"/>
    <n v="-371"/>
    <n v="-326"/>
  </r>
  <r>
    <d v="2025-09-06T00:00:00"/>
    <x v="1"/>
    <s v="Incassi da clienti"/>
    <n v="27000"/>
    <s v="CERTO"/>
    <s v="SI"/>
    <x v="0"/>
    <s v="Bonifico"/>
    <m/>
    <d v="2025-07-23T00:00:00"/>
    <d v="2025-09-04T00:00:00"/>
    <m/>
    <s v="1 OPERATIVA"/>
    <x v="1"/>
    <x v="8"/>
    <s v="2025-09"/>
    <n v="2"/>
    <s v="SI"/>
    <s v="ESEGUITO"/>
    <s v="NO"/>
    <x v="0"/>
    <s v="NO"/>
    <s v="DSO"/>
    <n v="-324"/>
    <n v="-369"/>
    <n v="-326"/>
  </r>
  <r>
    <d v="2025-09-07T00:00:00"/>
    <x v="2"/>
    <s v="Stipendi e contributi"/>
    <n v="-24800"/>
    <s v="CERTO"/>
    <s v="SI"/>
    <x v="0"/>
    <s v="Bonifico"/>
    <m/>
    <d v="1899-12-30T00:00:00"/>
    <d v="2025-09-07T00:00:00"/>
    <m/>
    <s v="1 OPERATIVA"/>
    <x v="0"/>
    <x v="8"/>
    <s v="2025-09"/>
    <n v="0"/>
    <s v="SI"/>
    <s v="ESEGUITO"/>
    <s v="NO"/>
    <x v="0"/>
    <s v="NO"/>
    <n v="0"/>
    <n v="-323"/>
    <m/>
    <n v="-323"/>
  </r>
  <r>
    <d v="2025-09-09T00:00:00"/>
    <x v="12"/>
    <s v="Cedole e dividendi incassati"/>
    <n v="900"/>
    <s v="CERTO"/>
    <s v="SI"/>
    <x v="1"/>
    <s v="Bonifico"/>
    <m/>
    <d v="1899-12-30T00:00:00"/>
    <d v="2025-09-09T00:00:00"/>
    <m/>
    <s v="2 INVESTIMENTI"/>
    <x v="1"/>
    <x v="9"/>
    <s v="2025-09"/>
    <n v="0"/>
    <s v="SI"/>
    <s v="ESEGUITO"/>
    <s v="NO"/>
    <x v="0"/>
    <s v="NO"/>
    <n v="0"/>
    <n v="-321"/>
    <m/>
    <n v="-321"/>
  </r>
  <r>
    <d v="2025-09-10T00:00:00"/>
    <x v="3"/>
    <s v="Lavorazioni esterne"/>
    <n v="-4300"/>
    <s v="CERTO"/>
    <s v="SI"/>
    <x v="0"/>
    <s v="Bonifico"/>
    <m/>
    <d v="2025-08-06T00:00:00"/>
    <d v="2025-09-10T00:00:00"/>
    <m/>
    <s v="1 OPERATIVA"/>
    <x v="0"/>
    <x v="9"/>
    <s v="2025-09"/>
    <n v="0"/>
    <s v="SI"/>
    <s v="ESEGUITO"/>
    <s v="NO"/>
    <x v="0"/>
    <s v="NO"/>
    <s v="DPO"/>
    <n v="-320"/>
    <n v="-355"/>
    <n v="-320"/>
  </r>
  <r>
    <d v="2025-09-16T00:00:00"/>
    <x v="4"/>
    <s v="Rimborso finanziamenti"/>
    <n v="-2400"/>
    <s v="CERTO"/>
    <s v="SI"/>
    <x v="0"/>
    <s v="RID"/>
    <m/>
    <d v="1899-12-30T00:00:00"/>
    <d v="2025-09-16T00:00:00"/>
    <m/>
    <s v="3 FINANZIAMENTI"/>
    <x v="0"/>
    <x v="10"/>
    <s v="2025-09"/>
    <n v="0"/>
    <s v="SI"/>
    <s v="ESEGUITO"/>
    <s v="NO"/>
    <x v="0"/>
    <s v="NO"/>
    <n v="0"/>
    <n v="-314"/>
    <m/>
    <n v="-314"/>
  </r>
  <r>
    <d v="2025-09-17T00:00:00"/>
    <x v="5"/>
    <s v="Imposte e F24"/>
    <n v="-8500"/>
    <s v="CERTO"/>
    <s v="SI"/>
    <x v="0"/>
    <s v="F24"/>
    <m/>
    <d v="1899-12-30T00:00:00"/>
    <d v="2025-09-17T00:00:00"/>
    <m/>
    <s v="1 OPERATIVA"/>
    <x v="0"/>
    <x v="10"/>
    <s v="2025-09"/>
    <n v="0"/>
    <s v="SI"/>
    <s v="ESEGUITO"/>
    <s v="NO"/>
    <x v="0"/>
    <s v="NO"/>
    <n v="0"/>
    <n v="-313"/>
    <m/>
    <n v="-313"/>
  </r>
  <r>
    <d v="2025-09-19T00:00:00"/>
    <x v="6"/>
    <s v="Incassi da clienti"/>
    <n v="32400"/>
    <s v="CERTO"/>
    <s v="SI"/>
    <x v="0"/>
    <s v="Bonifico"/>
    <m/>
    <d v="2025-07-06T00:00:00"/>
    <d v="2025-09-16T00:00:00"/>
    <m/>
    <s v="1 OPERATIVA"/>
    <x v="1"/>
    <x v="10"/>
    <s v="2025-09"/>
    <n v="3"/>
    <s v="SI"/>
    <s v="ESEGUITO"/>
    <s v="NO"/>
    <x v="0"/>
    <s v="NO"/>
    <s v="DSO"/>
    <n v="-311"/>
    <n v="-386"/>
    <n v="-314"/>
  </r>
  <r>
    <d v="2025-09-25T00:00:00"/>
    <x v="8"/>
    <s v="Rimborso finanziamenti"/>
    <n v="-1850"/>
    <s v="CERTO"/>
    <s v="SI"/>
    <x v="0"/>
    <s v="RID"/>
    <m/>
    <d v="1899-12-30T00:00:00"/>
    <d v="2025-09-25T00:00:00"/>
    <m/>
    <s v="3 FINANZIAMENTI"/>
    <x v="0"/>
    <x v="11"/>
    <s v="2025-09"/>
    <n v="0"/>
    <s v="SI"/>
    <s v="ESEGUITO"/>
    <s v="NO"/>
    <x v="0"/>
    <s v="NO"/>
    <n v="0"/>
    <n v="-305"/>
    <m/>
    <n v="-305"/>
  </r>
  <r>
    <d v="2025-09-27T00:00:00"/>
    <x v="9"/>
    <s v="Affitti e utenze"/>
    <n v="-3100"/>
    <s v="CERTO"/>
    <s v="SI"/>
    <x v="0"/>
    <s v="RID"/>
    <m/>
    <d v="1899-12-30T00:00:00"/>
    <d v="2025-09-27T00:00:00"/>
    <m/>
    <s v="1 OPERATIVA"/>
    <x v="0"/>
    <x v="11"/>
    <s v="2025-09"/>
    <n v="0"/>
    <s v="SI"/>
    <s v="ESEGUITO"/>
    <s v="NO"/>
    <x v="0"/>
    <s v="NO"/>
    <n v="0"/>
    <n v="-303"/>
    <m/>
    <n v="-303"/>
  </r>
  <r>
    <d v="2025-10-04T00:00:00"/>
    <x v="0"/>
    <s v="Materie prime"/>
    <n v="-10300"/>
    <s v="CERTO"/>
    <s v="SI"/>
    <x v="0"/>
    <s v="Ri.Ba"/>
    <m/>
    <d v="2025-08-25T00:00:00"/>
    <d v="2025-10-04T00:00:00"/>
    <m/>
    <s v="1 OPERATIVA"/>
    <x v="0"/>
    <x v="12"/>
    <s v="2025-10"/>
    <n v="0"/>
    <s v="SI"/>
    <s v="ESEGUITO"/>
    <s v="NO"/>
    <x v="0"/>
    <s v="NO"/>
    <s v="DPO"/>
    <n v="-296"/>
    <n v="-336"/>
    <n v="-296"/>
  </r>
  <r>
    <d v="2025-10-06T00:00:00"/>
    <x v="1"/>
    <s v="Incassi da clienti"/>
    <n v="31500"/>
    <s v="CERTO"/>
    <s v="SI"/>
    <x v="0"/>
    <s v="Bonifico"/>
    <m/>
    <d v="2025-08-17T00:00:00"/>
    <d v="2025-10-04T00:00:00"/>
    <m/>
    <s v="1 OPERATIVA"/>
    <x v="1"/>
    <x v="13"/>
    <s v="2025-10"/>
    <n v="2"/>
    <s v="SI"/>
    <s v="ESEGUITO"/>
    <s v="NO"/>
    <x v="0"/>
    <s v="NO"/>
    <s v="DSO"/>
    <n v="-294"/>
    <n v="-344"/>
    <n v="-296"/>
  </r>
  <r>
    <d v="2025-10-07T00:00:00"/>
    <x v="2"/>
    <s v="Stipendi e contributi"/>
    <n v="-24800"/>
    <s v="CERTO"/>
    <s v="SI"/>
    <x v="0"/>
    <s v="Bonifico"/>
    <m/>
    <d v="1899-12-30T00:00:00"/>
    <d v="2025-10-07T00:00:00"/>
    <m/>
    <s v="1 OPERATIVA"/>
    <x v="0"/>
    <x v="13"/>
    <s v="2025-10"/>
    <n v="0"/>
    <s v="SI"/>
    <s v="ESEGUITO"/>
    <s v="NO"/>
    <x v="0"/>
    <s v="NO"/>
    <n v="0"/>
    <n v="-293"/>
    <m/>
    <n v="-293"/>
  </r>
  <r>
    <d v="2025-10-10T00:00:00"/>
    <x v="3"/>
    <s v="Lavorazioni esterne"/>
    <n v="-6100"/>
    <s v="CERTO"/>
    <s v="SI"/>
    <x v="0"/>
    <s v="Bonifico"/>
    <m/>
    <d v="2025-09-10T00:00:00"/>
    <d v="2025-10-10T00:00:00"/>
    <m/>
    <s v="1 OPERATIVA"/>
    <x v="0"/>
    <x v="13"/>
    <s v="2025-10"/>
    <n v="0"/>
    <s v="SI"/>
    <s v="ESEGUITO"/>
    <s v="NO"/>
    <x v="0"/>
    <s v="NO"/>
    <s v="DPO"/>
    <n v="-290"/>
    <n v="-320"/>
    <n v="-290"/>
  </r>
  <r>
    <d v="2025-10-13T00:00:00"/>
    <x v="13"/>
    <s v="Acquisto macchinari e impianti"/>
    <n v="-45000"/>
    <s v="CERTO"/>
    <s v="SI"/>
    <x v="0"/>
    <s v="Bonifico"/>
    <m/>
    <d v="1899-12-30T00:00:00"/>
    <d v="2025-10-13T00:00:00"/>
    <s v="investimento del 2025"/>
    <s v="2 INVESTIMENTI"/>
    <x v="0"/>
    <x v="14"/>
    <s v="2025-10"/>
    <n v="0"/>
    <s v="SI"/>
    <s v="ESEGUITO"/>
    <s v="NO"/>
    <x v="0"/>
    <s v="NO"/>
    <n v="0"/>
    <n v="-287"/>
    <m/>
    <n v="-287"/>
  </r>
  <r>
    <d v="2025-10-15T00:00:00"/>
    <x v="14"/>
    <s v="Nuovi finanziamenti"/>
    <n v="50000"/>
    <s v="CERTO"/>
    <s v="SI"/>
    <x v="0"/>
    <s v="Bonifico"/>
    <m/>
    <d v="1899-12-30T00:00:00"/>
    <d v="2025-10-15T00:00:00"/>
    <m/>
    <s v="3 FINANZIAMENTI"/>
    <x v="1"/>
    <x v="14"/>
    <s v="2025-10"/>
    <n v="0"/>
    <s v="SI"/>
    <s v="ESEGUITO"/>
    <s v="NO"/>
    <x v="0"/>
    <s v="NO"/>
    <n v="0"/>
    <n v="-285"/>
    <m/>
    <n v="-285"/>
  </r>
  <r>
    <d v="2025-10-16T00:00:00"/>
    <x v="4"/>
    <s v="Rimborso finanziamenti"/>
    <n v="-2400"/>
    <s v="CERTO"/>
    <s v="SI"/>
    <x v="0"/>
    <s v="RID"/>
    <m/>
    <d v="1899-12-30T00:00:00"/>
    <d v="2025-10-16T00:00:00"/>
    <m/>
    <s v="3 FINANZIAMENTI"/>
    <x v="0"/>
    <x v="14"/>
    <s v="2025-10"/>
    <n v="0"/>
    <s v="SI"/>
    <s v="ESEGUITO"/>
    <s v="NO"/>
    <x v="0"/>
    <s v="NO"/>
    <n v="0"/>
    <n v="-284"/>
    <m/>
    <n v="-284"/>
  </r>
  <r>
    <d v="2025-10-17T00:00:00"/>
    <x v="5"/>
    <s v="Imposte e F24"/>
    <n v="-8500"/>
    <s v="CERTO"/>
    <s v="SI"/>
    <x v="0"/>
    <s v="F24"/>
    <m/>
    <d v="1899-12-30T00:00:00"/>
    <d v="2025-10-17T00:00:00"/>
    <m/>
    <s v="1 OPERATIVA"/>
    <x v="0"/>
    <x v="14"/>
    <s v="2025-10"/>
    <n v="0"/>
    <s v="SI"/>
    <s v="ESEGUITO"/>
    <s v="NO"/>
    <x v="0"/>
    <s v="NO"/>
    <n v="0"/>
    <n v="-283"/>
    <m/>
    <n v="-283"/>
  </r>
  <r>
    <d v="2025-10-18T00:00:00"/>
    <x v="11"/>
    <s v="Servizi e consulenze"/>
    <n v="-2400"/>
    <s v="CERTO"/>
    <s v="SI"/>
    <x v="0"/>
    <s v="RID"/>
    <m/>
    <d v="2025-09-10T00:00:00"/>
    <d v="2025-10-18T00:00:00"/>
    <m/>
    <s v="1 OPERATIVA"/>
    <x v="0"/>
    <x v="14"/>
    <s v="2025-10"/>
    <n v="0"/>
    <s v="SI"/>
    <s v="ESEGUITO"/>
    <s v="NO"/>
    <x v="0"/>
    <s v="NO"/>
    <s v="DPO"/>
    <n v="-282"/>
    <n v="-320"/>
    <n v="-282"/>
  </r>
  <r>
    <d v="2025-10-19T00:00:00"/>
    <x v="6"/>
    <s v="Incassi da clienti"/>
    <n v="28800"/>
    <s v="CERTO"/>
    <s v="SI"/>
    <x v="0"/>
    <s v="Bonifico"/>
    <m/>
    <d v="2025-08-15T00:00:00"/>
    <d v="2025-10-16T00:00:00"/>
    <m/>
    <s v="1 OPERATIVA"/>
    <x v="1"/>
    <x v="14"/>
    <s v="2025-10"/>
    <n v="3"/>
    <s v="SI"/>
    <s v="ESEGUITO"/>
    <s v="NO"/>
    <x v="0"/>
    <s v="NO"/>
    <s v="DSO"/>
    <n v="-281"/>
    <n v="-346"/>
    <n v="-284"/>
  </r>
  <r>
    <d v="2025-10-25T00:00:00"/>
    <x v="8"/>
    <s v="Rimborso finanziamenti"/>
    <n v="-1850"/>
    <s v="CERTO"/>
    <s v="SI"/>
    <x v="0"/>
    <s v="RID"/>
    <m/>
    <d v="1899-12-30T00:00:00"/>
    <d v="2025-10-25T00:00:00"/>
    <m/>
    <s v="3 FINANZIAMENTI"/>
    <x v="0"/>
    <x v="15"/>
    <s v="2025-10"/>
    <n v="0"/>
    <s v="SI"/>
    <s v="ESEGUITO"/>
    <s v="NO"/>
    <x v="0"/>
    <s v="NO"/>
    <n v="0"/>
    <n v="-275"/>
    <m/>
    <n v="-275"/>
  </r>
  <r>
    <d v="2025-10-27T00:00:00"/>
    <x v="9"/>
    <s v="Affitti e utenze"/>
    <n v="-3100"/>
    <s v="CERTO"/>
    <s v="SI"/>
    <x v="0"/>
    <s v="RID"/>
    <m/>
    <d v="1899-12-30T00:00:00"/>
    <d v="2025-10-27T00:00:00"/>
    <m/>
    <s v="1 OPERATIVA"/>
    <x v="0"/>
    <x v="16"/>
    <s v="2025-10"/>
    <n v="0"/>
    <s v="SI"/>
    <s v="ESEGUITO"/>
    <s v="NO"/>
    <x v="0"/>
    <s v="NO"/>
    <n v="0"/>
    <n v="-273"/>
    <m/>
    <n v="-273"/>
  </r>
  <r>
    <d v="2025-11-04T00:00:00"/>
    <x v="0"/>
    <s v="Materie prime"/>
    <n v="-8700"/>
    <s v="CERTO"/>
    <s v="SI"/>
    <x v="0"/>
    <s v="Ri.Ba"/>
    <m/>
    <d v="2025-10-05T00:00:00"/>
    <d v="2025-11-04T00:00:00"/>
    <m/>
    <s v="1 OPERATIVA"/>
    <x v="0"/>
    <x v="17"/>
    <s v="2025-11"/>
    <n v="0"/>
    <s v="SI"/>
    <s v="ESEGUITO"/>
    <s v="NO"/>
    <x v="0"/>
    <s v="NO"/>
    <s v="DPO"/>
    <n v="-265"/>
    <n v="-295"/>
    <n v="-265"/>
  </r>
  <r>
    <d v="2025-11-06T00:00:00"/>
    <x v="1"/>
    <s v="Incassi da clienti"/>
    <n v="28500"/>
    <s v="CERTO"/>
    <s v="SI"/>
    <x v="0"/>
    <s v="Bonifico"/>
    <m/>
    <d v="2025-09-12T00:00:00"/>
    <d v="2025-11-04T00:00:00"/>
    <m/>
    <s v="1 OPERATIVA"/>
    <x v="1"/>
    <x v="17"/>
    <s v="2025-11"/>
    <n v="2"/>
    <s v="SI"/>
    <s v="ESEGUITO"/>
    <s v="NO"/>
    <x v="0"/>
    <s v="NO"/>
    <s v="DSO"/>
    <n v="-263"/>
    <n v="-318"/>
    <n v="-265"/>
  </r>
  <r>
    <d v="2025-11-07T00:00:00"/>
    <x v="2"/>
    <s v="Stipendi e contributi"/>
    <n v="-24800"/>
    <s v="CERTO"/>
    <s v="SI"/>
    <x v="0"/>
    <s v="Bonifico"/>
    <m/>
    <d v="1899-12-30T00:00:00"/>
    <d v="2025-11-07T00:00:00"/>
    <m/>
    <s v="1 OPERATIVA"/>
    <x v="0"/>
    <x v="17"/>
    <s v="2025-11"/>
    <n v="0"/>
    <s v="SI"/>
    <s v="ESEGUITO"/>
    <s v="NO"/>
    <x v="0"/>
    <s v="NO"/>
    <n v="0"/>
    <n v="-262"/>
    <m/>
    <n v="-262"/>
  </r>
  <r>
    <d v="2025-11-10T00:00:00"/>
    <x v="3"/>
    <s v="Lavorazioni esterne"/>
    <n v="-4900"/>
    <s v="CERTO"/>
    <s v="SI"/>
    <x v="0"/>
    <s v="Bonifico"/>
    <m/>
    <d v="2025-09-26T00:00:00"/>
    <d v="2025-11-10T00:00:00"/>
    <m/>
    <s v="1 OPERATIVA"/>
    <x v="0"/>
    <x v="18"/>
    <s v="2025-11"/>
    <n v="0"/>
    <s v="SI"/>
    <s v="ESEGUITO"/>
    <s v="NO"/>
    <x v="0"/>
    <s v="NO"/>
    <s v="DPO"/>
    <n v="-259"/>
    <n v="-304"/>
    <n v="-259"/>
  </r>
  <r>
    <d v="2025-11-14T00:00:00"/>
    <x v="15"/>
    <s v="Vendita di beni aziendali"/>
    <n v="3500"/>
    <s v="CERTO"/>
    <s v="SI"/>
    <x v="0"/>
    <s v="Bonifico"/>
    <m/>
    <d v="1899-12-30T00:00:00"/>
    <d v="2025-11-14T00:00:00"/>
    <m/>
    <s v="2 INVESTIMENTI"/>
    <x v="1"/>
    <x v="18"/>
    <s v="2025-11"/>
    <n v="0"/>
    <s v="SI"/>
    <s v="ESEGUITO"/>
    <s v="NO"/>
    <x v="0"/>
    <s v="NO"/>
    <n v="0"/>
    <n v="-255"/>
    <m/>
    <n v="-255"/>
  </r>
  <r>
    <d v="2025-11-16T00:00:00"/>
    <x v="4"/>
    <s v="Rimborso finanziamenti"/>
    <n v="-2400"/>
    <s v="CERTO"/>
    <s v="SI"/>
    <x v="0"/>
    <s v="RID"/>
    <m/>
    <d v="1899-12-30T00:00:00"/>
    <d v="2025-11-16T00:00:00"/>
    <m/>
    <s v="3 FINANZIAMENTI"/>
    <x v="0"/>
    <x v="18"/>
    <s v="2025-11"/>
    <n v="0"/>
    <s v="SI"/>
    <s v="ESEGUITO"/>
    <s v="NO"/>
    <x v="0"/>
    <s v="NO"/>
    <n v="0"/>
    <n v="-253"/>
    <m/>
    <n v="-253"/>
  </r>
  <r>
    <d v="2025-11-17T00:00:00"/>
    <x v="5"/>
    <s v="Imposte e F24"/>
    <n v="-8500"/>
    <s v="CERTO"/>
    <s v="SI"/>
    <x v="0"/>
    <s v="F24"/>
    <m/>
    <d v="1899-12-30T00:00:00"/>
    <d v="2025-11-17T00:00:00"/>
    <m/>
    <s v="1 OPERATIVA"/>
    <x v="0"/>
    <x v="19"/>
    <s v="2025-11"/>
    <n v="0"/>
    <s v="SI"/>
    <s v="ESEGUITO"/>
    <s v="NO"/>
    <x v="0"/>
    <s v="NO"/>
    <n v="0"/>
    <n v="-252"/>
    <m/>
    <n v="-252"/>
  </r>
  <r>
    <d v="2025-11-19T00:00:00"/>
    <x v="6"/>
    <s v="Incassi da clienti"/>
    <n v="31200"/>
    <s v="CERTO"/>
    <s v="SI"/>
    <x v="0"/>
    <s v="Bonifico"/>
    <m/>
    <d v="2025-09-20T00:00:00"/>
    <d v="2025-11-16T00:00:00"/>
    <m/>
    <s v="1 OPERATIVA"/>
    <x v="1"/>
    <x v="19"/>
    <s v="2025-11"/>
    <n v="3"/>
    <s v="SI"/>
    <s v="ESEGUITO"/>
    <s v="NO"/>
    <x v="0"/>
    <s v="NO"/>
    <s v="DSO"/>
    <n v="-250"/>
    <n v="-310"/>
    <n v="-253"/>
  </r>
  <r>
    <d v="2025-11-25T00:00:00"/>
    <x v="8"/>
    <s v="Rimborso finanziamenti"/>
    <n v="-1850"/>
    <s v="CERTO"/>
    <s v="SI"/>
    <x v="0"/>
    <s v="RID"/>
    <m/>
    <d v="1899-12-30T00:00:00"/>
    <d v="2025-11-25T00:00:00"/>
    <m/>
    <s v="3 FINANZIAMENTI"/>
    <x v="0"/>
    <x v="20"/>
    <s v="2025-11"/>
    <n v="0"/>
    <s v="SI"/>
    <s v="ESEGUITO"/>
    <s v="NO"/>
    <x v="0"/>
    <s v="NO"/>
    <n v="0"/>
    <n v="-244"/>
    <m/>
    <n v="-244"/>
  </r>
  <r>
    <d v="2025-11-27T00:00:00"/>
    <x v="9"/>
    <s v="Affitti e utenze"/>
    <n v="-3100"/>
    <s v="CERTO"/>
    <s v="SI"/>
    <x v="0"/>
    <s v="RID"/>
    <m/>
    <d v="1899-12-30T00:00:00"/>
    <d v="2025-11-27T00:00:00"/>
    <m/>
    <s v="1 OPERATIVA"/>
    <x v="0"/>
    <x v="20"/>
    <s v="2025-11"/>
    <n v="0"/>
    <s v="SI"/>
    <s v="ESEGUITO"/>
    <s v="NO"/>
    <x v="0"/>
    <s v="NO"/>
    <n v="0"/>
    <n v="-242"/>
    <m/>
    <n v="-242"/>
  </r>
  <r>
    <d v="2025-12-04T00:00:00"/>
    <x v="0"/>
    <s v="Materie prime"/>
    <n v="-11100"/>
    <s v="CERTO"/>
    <s v="SI"/>
    <x v="0"/>
    <s v="Ri.Ba"/>
    <m/>
    <d v="2025-10-30T00:00:00"/>
    <d v="2025-12-04T00:00:00"/>
    <m/>
    <s v="1 OPERATIVA"/>
    <x v="0"/>
    <x v="21"/>
    <s v="2025-12"/>
    <n v="0"/>
    <s v="SI"/>
    <s v="ESEGUITO"/>
    <s v="NO"/>
    <x v="0"/>
    <s v="NO"/>
    <s v="DPO"/>
    <n v="-235"/>
    <n v="-270"/>
    <n v="-235"/>
  </r>
  <r>
    <d v="2025-12-06T00:00:00"/>
    <x v="1"/>
    <s v="Incassi da clienti"/>
    <n v="33000"/>
    <s v="CERTO"/>
    <s v="SI"/>
    <x v="0"/>
    <s v="Bonifico"/>
    <m/>
    <d v="2025-10-22T00:00:00"/>
    <d v="2025-12-04T00:00:00"/>
    <m/>
    <s v="1 OPERATIVA"/>
    <x v="1"/>
    <x v="21"/>
    <s v="2025-12"/>
    <n v="2"/>
    <s v="SI"/>
    <s v="ESEGUITO"/>
    <s v="NO"/>
    <x v="0"/>
    <s v="NO"/>
    <s v="DSO"/>
    <n v="-233"/>
    <n v="-278"/>
    <n v="-235"/>
  </r>
  <r>
    <d v="2025-12-07T00:00:00"/>
    <x v="2"/>
    <s v="Stipendi e contributi"/>
    <n v="-37000"/>
    <s v="CERTO"/>
    <s v="SI"/>
    <x v="0"/>
    <s v="Bonifico"/>
    <m/>
    <d v="1899-12-30T00:00:00"/>
    <d v="2025-12-07T00:00:00"/>
    <m/>
    <s v="1 OPERATIVA"/>
    <x v="0"/>
    <x v="21"/>
    <s v="2025-12"/>
    <n v="0"/>
    <s v="SI"/>
    <s v="ESEGUITO"/>
    <s v="NO"/>
    <x v="0"/>
    <s v="NO"/>
    <n v="0"/>
    <n v="-232"/>
    <m/>
    <n v="-232"/>
  </r>
  <r>
    <d v="2025-12-10T00:00:00"/>
    <x v="3"/>
    <s v="Lavorazioni esterne"/>
    <n v="-6700"/>
    <s v="CERTO"/>
    <s v="SI"/>
    <x v="0"/>
    <s v="Bonifico"/>
    <m/>
    <d v="2025-10-31T00:00:00"/>
    <d v="2025-12-10T00:00:00"/>
    <m/>
    <s v="1 OPERATIVA"/>
    <x v="0"/>
    <x v="22"/>
    <s v="2025-12"/>
    <n v="0"/>
    <s v="SI"/>
    <s v="ESEGUITO"/>
    <s v="NO"/>
    <x v="0"/>
    <s v="NO"/>
    <s v="DPO"/>
    <n v="-229"/>
    <n v="-269"/>
    <n v="-229"/>
  </r>
  <r>
    <d v="2025-12-16T00:00:00"/>
    <x v="4"/>
    <s v="Rimborso finanziamenti"/>
    <n v="-2400"/>
    <s v="CERTO"/>
    <s v="SI"/>
    <x v="0"/>
    <s v="RID"/>
    <m/>
    <d v="1899-12-30T00:00:00"/>
    <d v="2025-12-16T00:00:00"/>
    <m/>
    <s v="3 FINANZIAMENTI"/>
    <x v="0"/>
    <x v="23"/>
    <s v="2025-12"/>
    <n v="0"/>
    <s v="SI"/>
    <s v="ESEGUITO"/>
    <s v="NO"/>
    <x v="0"/>
    <s v="NO"/>
    <n v="0"/>
    <n v="-223"/>
    <m/>
    <n v="-223"/>
  </r>
  <r>
    <d v="2025-12-17T00:00:00"/>
    <x v="5"/>
    <s v="Imposte e F24"/>
    <n v="-8500"/>
    <s v="CERTO"/>
    <s v="SI"/>
    <x v="0"/>
    <s v="F24"/>
    <m/>
    <d v="1899-12-30T00:00:00"/>
    <d v="2025-12-17T00:00:00"/>
    <m/>
    <s v="1 OPERATIVA"/>
    <x v="0"/>
    <x v="23"/>
    <s v="2025-12"/>
    <n v="0"/>
    <s v="SI"/>
    <s v="ESEGUITO"/>
    <s v="NO"/>
    <x v="0"/>
    <s v="NO"/>
    <n v="0"/>
    <n v="-222"/>
    <m/>
    <n v="-222"/>
  </r>
  <r>
    <d v="2025-12-18T00:00:00"/>
    <x v="11"/>
    <s v="Servizi e consulenze"/>
    <n v="-2400"/>
    <s v="CERTO"/>
    <s v="SI"/>
    <x v="0"/>
    <s v="RID"/>
    <m/>
    <d v="2025-11-18T00:00:00"/>
    <d v="2025-12-18T00:00:00"/>
    <m/>
    <s v="1 OPERATIVA"/>
    <x v="0"/>
    <x v="23"/>
    <s v="2025-12"/>
    <n v="0"/>
    <s v="SI"/>
    <s v="ESEGUITO"/>
    <s v="NO"/>
    <x v="0"/>
    <s v="NO"/>
    <s v="DPO"/>
    <n v="-221"/>
    <n v="-251"/>
    <n v="-221"/>
  </r>
  <r>
    <d v="2025-12-19T00:00:00"/>
    <x v="6"/>
    <s v="Incassi da clienti"/>
    <n v="27600"/>
    <s v="CERTO"/>
    <s v="SI"/>
    <x v="0"/>
    <s v="Bonifico"/>
    <m/>
    <d v="2025-10-05T00:00:00"/>
    <d v="2025-12-16T00:00:00"/>
    <m/>
    <s v="1 OPERATIVA"/>
    <x v="1"/>
    <x v="23"/>
    <s v="2025-12"/>
    <n v="3"/>
    <s v="SI"/>
    <s v="ESEGUITO"/>
    <s v="NO"/>
    <x v="0"/>
    <s v="NO"/>
    <s v="DSO"/>
    <n v="-220"/>
    <n v="-295"/>
    <n v="-223"/>
  </r>
  <r>
    <d v="2025-12-21T00:00:00"/>
    <x v="16"/>
    <s v="Acquisto titoli e portafoglio"/>
    <n v="-30000"/>
    <s v="CERTO"/>
    <s v="SI"/>
    <x v="1"/>
    <s v="Bonifico"/>
    <m/>
    <d v="1899-12-30T00:00:00"/>
    <d v="2025-12-21T00:00:00"/>
    <m/>
    <s v="2 INVESTIMENTI"/>
    <x v="0"/>
    <x v="23"/>
    <s v="2025-12"/>
    <n v="0"/>
    <s v="SI"/>
    <s v="ESEGUITO"/>
    <s v="NO"/>
    <x v="0"/>
    <s v="NO"/>
    <n v="0"/>
    <n v="-218"/>
    <m/>
    <n v="-218"/>
  </r>
  <r>
    <d v="2025-12-25T00:00:00"/>
    <x v="8"/>
    <s v="Rimborso finanziamenti"/>
    <n v="-1850"/>
    <s v="CERTO"/>
    <s v="SI"/>
    <x v="0"/>
    <s v="RID"/>
    <m/>
    <d v="1899-12-30T00:00:00"/>
    <d v="2025-12-25T00:00:00"/>
    <m/>
    <s v="3 FINANZIAMENTI"/>
    <x v="0"/>
    <x v="24"/>
    <s v="2025-12"/>
    <n v="0"/>
    <s v="SI"/>
    <s v="ESEGUITO"/>
    <s v="NO"/>
    <x v="0"/>
    <s v="NO"/>
    <n v="0"/>
    <n v="-214"/>
    <m/>
    <n v="-214"/>
  </r>
  <r>
    <d v="2025-12-27T00:00:00"/>
    <x v="9"/>
    <s v="Affitti e utenze"/>
    <n v="-3100"/>
    <s v="CERTO"/>
    <s v="SI"/>
    <x v="0"/>
    <s v="RID"/>
    <m/>
    <d v="1899-12-30T00:00:00"/>
    <d v="2025-12-27T00:00:00"/>
    <m/>
    <s v="1 OPERATIVA"/>
    <x v="0"/>
    <x v="24"/>
    <s v="2025-12"/>
    <n v="0"/>
    <s v="SI"/>
    <s v="ESEGUITO"/>
    <s v="NO"/>
    <x v="0"/>
    <s v="NO"/>
    <n v="0"/>
    <n v="-212"/>
    <m/>
    <n v="-212"/>
  </r>
  <r>
    <d v="2026-01-04T00:00:00"/>
    <x v="0"/>
    <s v="Materie prime"/>
    <n v="-9500"/>
    <s v="CERTO"/>
    <s v="SI"/>
    <x v="0"/>
    <s v="Ri.Ba"/>
    <m/>
    <d v="2025-11-27T00:00:00"/>
    <d v="2026-01-04T00:00:00"/>
    <m/>
    <s v="1 OPERATIVA"/>
    <x v="0"/>
    <x v="25"/>
    <s v="2026-01"/>
    <n v="0"/>
    <s v="SI"/>
    <s v="ESEGUITO"/>
    <s v="NO"/>
    <x v="0"/>
    <s v="NO"/>
    <s v="DPO"/>
    <n v="-204"/>
    <n v="-242"/>
    <n v="-204"/>
  </r>
  <r>
    <d v="2026-01-06T00:00:00"/>
    <x v="1"/>
    <s v="Incassi da clienti"/>
    <n v="30000"/>
    <s v="CERTO"/>
    <s v="SI"/>
    <x v="0"/>
    <s v="Bonifico"/>
    <m/>
    <d v="2025-11-17T00:00:00"/>
    <d v="2026-01-04T00:00:00"/>
    <m/>
    <s v="1 OPERATIVA"/>
    <x v="1"/>
    <x v="26"/>
    <s v="2026-01"/>
    <n v="2"/>
    <s v="SI"/>
    <s v="ESEGUITO"/>
    <s v="NO"/>
    <x v="0"/>
    <s v="NO"/>
    <s v="DSO"/>
    <n v="-202"/>
    <n v="-252"/>
    <n v="-204"/>
  </r>
  <r>
    <d v="2026-01-07T00:00:00"/>
    <x v="2"/>
    <s v="Stipendi e contributi"/>
    <n v="-24800"/>
    <s v="CERTO"/>
    <s v="SI"/>
    <x v="0"/>
    <s v="Bonifico"/>
    <m/>
    <d v="1899-12-30T00:00:00"/>
    <d v="2026-01-07T00:00:00"/>
    <m/>
    <s v="1 OPERATIVA"/>
    <x v="0"/>
    <x v="26"/>
    <s v="2026-01"/>
    <n v="0"/>
    <s v="SI"/>
    <s v="ESEGUITO"/>
    <s v="NO"/>
    <x v="0"/>
    <s v="NO"/>
    <n v="0"/>
    <n v="-201"/>
    <m/>
    <n v="-201"/>
  </r>
  <r>
    <d v="2026-01-08T00:00:00"/>
    <x v="12"/>
    <s v="Cedole e dividendi incassati"/>
    <n v="900"/>
    <s v="CERTO"/>
    <s v="SI"/>
    <x v="1"/>
    <s v="Bonifico"/>
    <m/>
    <d v="1899-12-30T00:00:00"/>
    <d v="2026-01-08T00:00:00"/>
    <m/>
    <s v="2 INVESTIMENTI"/>
    <x v="1"/>
    <x v="26"/>
    <s v="2026-01"/>
    <n v="0"/>
    <s v="SI"/>
    <s v="ESEGUITO"/>
    <s v="NO"/>
    <x v="0"/>
    <s v="NO"/>
    <n v="0"/>
    <n v="-200"/>
    <m/>
    <n v="-200"/>
  </r>
  <r>
    <d v="2026-01-10T00:00:00"/>
    <x v="3"/>
    <s v="Lavorazioni esterne"/>
    <n v="-5500"/>
    <s v="CERTO"/>
    <s v="SI"/>
    <x v="0"/>
    <s v="Bonifico"/>
    <m/>
    <d v="2025-12-11T00:00:00"/>
    <d v="2026-01-10T00:00:00"/>
    <m/>
    <s v="1 OPERATIVA"/>
    <x v="0"/>
    <x v="26"/>
    <s v="2026-01"/>
    <n v="0"/>
    <s v="SI"/>
    <s v="ESEGUITO"/>
    <s v="NO"/>
    <x v="0"/>
    <s v="NO"/>
    <s v="DPO"/>
    <n v="-198"/>
    <n v="-228"/>
    <n v="-198"/>
  </r>
  <r>
    <d v="2026-01-12T00:00:00"/>
    <x v="17"/>
    <s v="Vendita di beni aziendali"/>
    <n v="8000"/>
    <s v="CERTO"/>
    <s v="SI"/>
    <x v="0"/>
    <s v="Bonifico"/>
    <m/>
    <d v="1899-12-30T00:00:00"/>
    <d v="2026-01-12T00:00:00"/>
    <m/>
    <s v="2 INVESTIMENTI"/>
    <x v="1"/>
    <x v="27"/>
    <s v="2026-01"/>
    <n v="0"/>
    <s v="SI"/>
    <s v="ESEGUITO"/>
    <s v="NO"/>
    <x v="0"/>
    <s v="NO"/>
    <n v="0"/>
    <n v="-196"/>
    <m/>
    <n v="-196"/>
  </r>
  <r>
    <d v="2026-01-16T00:00:00"/>
    <x v="4"/>
    <s v="Rimborso finanziamenti"/>
    <n v="-2400"/>
    <s v="CERTO"/>
    <s v="SI"/>
    <x v="0"/>
    <s v="RID"/>
    <m/>
    <d v="1899-12-30T00:00:00"/>
    <d v="2026-01-16T00:00:00"/>
    <m/>
    <s v="3 FINANZIAMENTI"/>
    <x v="0"/>
    <x v="27"/>
    <s v="2026-01"/>
    <n v="0"/>
    <s v="SI"/>
    <s v="ESEGUITO"/>
    <s v="NO"/>
    <x v="0"/>
    <s v="NO"/>
    <n v="0"/>
    <n v="-192"/>
    <m/>
    <n v="-192"/>
  </r>
  <r>
    <d v="2026-01-17T00:00:00"/>
    <x v="5"/>
    <s v="Imposte e F24"/>
    <n v="-8500"/>
    <s v="CERTO"/>
    <s v="SI"/>
    <x v="0"/>
    <s v="F24"/>
    <m/>
    <d v="1899-12-30T00:00:00"/>
    <d v="2026-01-17T00:00:00"/>
    <m/>
    <s v="1 OPERATIVA"/>
    <x v="0"/>
    <x v="27"/>
    <s v="2026-01"/>
    <n v="0"/>
    <s v="SI"/>
    <s v="ESEGUITO"/>
    <s v="NO"/>
    <x v="0"/>
    <s v="NO"/>
    <n v="0"/>
    <n v="-191"/>
    <m/>
    <n v="-191"/>
  </r>
  <r>
    <d v="2026-01-19T00:00:00"/>
    <x v="6"/>
    <s v="Incassi da clienti"/>
    <n v="30000"/>
    <s v="CERTO"/>
    <s v="SI"/>
    <x v="0"/>
    <s v="Bonifico"/>
    <m/>
    <d v="2025-11-15T00:00:00"/>
    <d v="2026-01-16T00:00:00"/>
    <m/>
    <s v="1 OPERATIVA"/>
    <x v="1"/>
    <x v="28"/>
    <s v="2026-01"/>
    <n v="3"/>
    <s v="SI"/>
    <s v="ESEGUITO"/>
    <s v="NO"/>
    <x v="0"/>
    <s v="NO"/>
    <s v="DSO"/>
    <n v="-189"/>
    <n v="-254"/>
    <n v="-192"/>
  </r>
  <r>
    <d v="2026-01-25T00:00:00"/>
    <x v="8"/>
    <s v="Rimborso finanziamenti"/>
    <n v="-1850"/>
    <s v="CERTO"/>
    <s v="SI"/>
    <x v="0"/>
    <s v="RID"/>
    <m/>
    <d v="1899-12-30T00:00:00"/>
    <d v="2026-01-25T00:00:00"/>
    <m/>
    <s v="3 FINANZIAMENTI"/>
    <x v="0"/>
    <x v="28"/>
    <s v="2026-01"/>
    <n v="0"/>
    <s v="SI"/>
    <s v="ESEGUITO"/>
    <s v="NO"/>
    <x v="0"/>
    <s v="NO"/>
    <n v="0"/>
    <n v="-183"/>
    <m/>
    <n v="-183"/>
  </r>
  <r>
    <d v="2026-01-27T00:00:00"/>
    <x v="9"/>
    <s v="Affitti e utenze"/>
    <n v="-3100"/>
    <s v="CERTO"/>
    <s v="SI"/>
    <x v="0"/>
    <s v="RID"/>
    <m/>
    <d v="1899-12-30T00:00:00"/>
    <d v="2026-01-27T00:00:00"/>
    <m/>
    <s v="1 OPERATIVA"/>
    <x v="0"/>
    <x v="29"/>
    <s v="2026-01"/>
    <n v="0"/>
    <s v="SI"/>
    <s v="ESEGUITO"/>
    <s v="NO"/>
    <x v="0"/>
    <s v="NO"/>
    <n v="0"/>
    <n v="-181"/>
    <m/>
    <n v="-181"/>
  </r>
  <r>
    <d v="2026-02-04T00:00:00"/>
    <x v="0"/>
    <s v="Materie prime"/>
    <n v="-7900"/>
    <s v="CERTO"/>
    <s v="SI"/>
    <x v="0"/>
    <s v="Ri.Ba"/>
    <m/>
    <d v="2025-12-21T00:00:00"/>
    <d v="2026-02-04T00:00:00"/>
    <m/>
    <s v="1 OPERATIVA"/>
    <x v="0"/>
    <x v="30"/>
    <s v="2026-02"/>
    <n v="0"/>
    <s v="SI"/>
    <s v="ESEGUITO"/>
    <s v="NO"/>
    <x v="0"/>
    <s v="NO"/>
    <s v="DPO"/>
    <n v="-173"/>
    <n v="-218"/>
    <n v="-173"/>
  </r>
  <r>
    <d v="2026-02-06T00:00:00"/>
    <x v="1"/>
    <s v="Incassi da clienti"/>
    <n v="27000"/>
    <s v="CERTO"/>
    <s v="SI"/>
    <x v="0"/>
    <s v="Bonifico"/>
    <m/>
    <d v="2025-12-13T00:00:00"/>
    <d v="2026-02-04T00:00:00"/>
    <m/>
    <s v="1 OPERATIVA"/>
    <x v="1"/>
    <x v="30"/>
    <s v="2026-02"/>
    <n v="2"/>
    <s v="SI"/>
    <s v="ESEGUITO"/>
    <s v="NO"/>
    <x v="0"/>
    <s v="NO"/>
    <s v="DSO"/>
    <n v="-171"/>
    <n v="-226"/>
    <n v="-173"/>
  </r>
  <r>
    <d v="2026-02-07T00:00:00"/>
    <x v="2"/>
    <s v="Stipendi e contributi"/>
    <n v="-24800"/>
    <s v="CERTO"/>
    <s v="SI"/>
    <x v="0"/>
    <s v="Bonifico"/>
    <m/>
    <d v="1899-12-30T00:00:00"/>
    <d v="2026-02-07T00:00:00"/>
    <m/>
    <s v="1 OPERATIVA"/>
    <x v="0"/>
    <x v="30"/>
    <s v="2026-02"/>
    <n v="0"/>
    <s v="SI"/>
    <s v="ESEGUITO"/>
    <s v="NO"/>
    <x v="0"/>
    <s v="NO"/>
    <n v="0"/>
    <n v="-170"/>
    <m/>
    <n v="-170"/>
  </r>
  <r>
    <d v="2026-02-10T00:00:00"/>
    <x v="3"/>
    <s v="Lavorazioni esterne"/>
    <n v="-4300"/>
    <s v="CERTO"/>
    <s v="SI"/>
    <x v="0"/>
    <s v="Bonifico"/>
    <m/>
    <d v="2026-01-06T00:00:00"/>
    <d v="2026-02-10T00:00:00"/>
    <m/>
    <s v="1 OPERATIVA"/>
    <x v="0"/>
    <x v="31"/>
    <s v="2026-02"/>
    <n v="0"/>
    <s v="SI"/>
    <s v="ESEGUITO"/>
    <s v="NO"/>
    <x v="0"/>
    <s v="NO"/>
    <s v="DPO"/>
    <n v="-167"/>
    <n v="-202"/>
    <n v="-167"/>
  </r>
  <r>
    <d v="2026-02-16T00:00:00"/>
    <x v="4"/>
    <s v="Rimborso finanziamenti"/>
    <n v="-2400"/>
    <s v="CERTO"/>
    <s v="SI"/>
    <x v="0"/>
    <s v="RID"/>
    <m/>
    <d v="1899-12-30T00:00:00"/>
    <d v="2026-02-16T00:00:00"/>
    <m/>
    <s v="3 FINANZIAMENTI"/>
    <x v="0"/>
    <x v="32"/>
    <s v="2026-02"/>
    <n v="0"/>
    <s v="SI"/>
    <s v="ESEGUITO"/>
    <s v="NO"/>
    <x v="0"/>
    <s v="NO"/>
    <n v="0"/>
    <n v="-161"/>
    <m/>
    <n v="-161"/>
  </r>
  <r>
    <d v="2026-02-17T00:00:00"/>
    <x v="5"/>
    <s v="Imposte e F24"/>
    <n v="-8500"/>
    <s v="CERTO"/>
    <s v="SI"/>
    <x v="0"/>
    <s v="F24"/>
    <m/>
    <d v="1899-12-30T00:00:00"/>
    <d v="2026-02-17T00:00:00"/>
    <m/>
    <s v="1 OPERATIVA"/>
    <x v="0"/>
    <x v="32"/>
    <s v="2026-02"/>
    <n v="0"/>
    <s v="SI"/>
    <s v="ESEGUITO"/>
    <s v="NO"/>
    <x v="0"/>
    <s v="NO"/>
    <n v="0"/>
    <n v="-160"/>
    <m/>
    <n v="-160"/>
  </r>
  <r>
    <d v="2026-02-17T00:00:00"/>
    <x v="18"/>
    <s v="Acquisto macchinari e impianti"/>
    <n v="-12000"/>
    <s v="CERTO"/>
    <s v="SI"/>
    <x v="0"/>
    <s v="Bonifico"/>
    <m/>
    <d v="1899-12-30T00:00:00"/>
    <d v="2026-02-17T00:00:00"/>
    <m/>
    <s v="2 INVESTIMENTI"/>
    <x v="0"/>
    <x v="32"/>
    <s v="2026-02"/>
    <n v="0"/>
    <s v="SI"/>
    <s v="ESEGUITO"/>
    <s v="NO"/>
    <x v="0"/>
    <s v="NO"/>
    <n v="0"/>
    <n v="-160"/>
    <m/>
    <n v="-160"/>
  </r>
  <r>
    <d v="2026-02-18T00:00:00"/>
    <x v="11"/>
    <s v="Servizi e consulenze"/>
    <n v="-2400"/>
    <s v="CERTO"/>
    <s v="SI"/>
    <x v="0"/>
    <s v="RID"/>
    <m/>
    <d v="2026-01-09T00:00:00"/>
    <d v="2026-02-18T00:00:00"/>
    <m/>
    <s v="1 OPERATIVA"/>
    <x v="0"/>
    <x v="32"/>
    <s v="2026-02"/>
    <n v="0"/>
    <s v="SI"/>
    <s v="ESEGUITO"/>
    <s v="NO"/>
    <x v="0"/>
    <s v="NO"/>
    <s v="DPO"/>
    <n v="-159"/>
    <n v="-199"/>
    <n v="-159"/>
  </r>
  <r>
    <d v="2026-02-19T00:00:00"/>
    <x v="6"/>
    <s v="Incassi da clienti"/>
    <n v="32400"/>
    <s v="CERTO"/>
    <s v="SI"/>
    <x v="0"/>
    <s v="Bonifico"/>
    <m/>
    <d v="2025-12-21T00:00:00"/>
    <d v="2026-02-16T00:00:00"/>
    <m/>
    <s v="1 OPERATIVA"/>
    <x v="1"/>
    <x v="32"/>
    <s v="2026-02"/>
    <n v="3"/>
    <s v="SI"/>
    <s v="ESEGUITO"/>
    <s v="NO"/>
    <x v="0"/>
    <s v="NO"/>
    <s v="DSO"/>
    <n v="-158"/>
    <n v="-218"/>
    <n v="-161"/>
  </r>
  <r>
    <d v="2026-02-25T00:00:00"/>
    <x v="8"/>
    <s v="Rimborso finanziamenti"/>
    <n v="-1850"/>
    <s v="CERTO"/>
    <s v="SI"/>
    <x v="0"/>
    <s v="RID"/>
    <m/>
    <d v="1899-12-30T00:00:00"/>
    <d v="2026-02-25T00:00:00"/>
    <m/>
    <s v="3 FINANZIAMENTI"/>
    <x v="0"/>
    <x v="33"/>
    <s v="2026-02"/>
    <n v="0"/>
    <s v="SI"/>
    <s v="ESEGUITO"/>
    <s v="NO"/>
    <x v="0"/>
    <s v="NO"/>
    <n v="0"/>
    <n v="-152"/>
    <m/>
    <n v="-152"/>
  </r>
  <r>
    <d v="2026-02-27T00:00:00"/>
    <x v="9"/>
    <s v="Affitti e utenze"/>
    <n v="-3100"/>
    <s v="CERTO"/>
    <s v="SI"/>
    <x v="0"/>
    <s v="RID"/>
    <m/>
    <d v="1899-12-30T00:00:00"/>
    <d v="2026-02-27T00:00:00"/>
    <m/>
    <s v="1 OPERATIVA"/>
    <x v="0"/>
    <x v="33"/>
    <s v="2026-02"/>
    <n v="0"/>
    <s v="SI"/>
    <s v="ESEGUITO"/>
    <s v="NO"/>
    <x v="0"/>
    <s v="NO"/>
    <n v="0"/>
    <n v="-150"/>
    <m/>
    <n v="-150"/>
  </r>
  <r>
    <d v="2026-03-04T00:00:00"/>
    <x v="0"/>
    <s v="Materie prime"/>
    <n v="-10300"/>
    <s v="CERTO"/>
    <s v="SI"/>
    <x v="0"/>
    <s v="Ri.Ba"/>
    <m/>
    <d v="2026-02-02T00:00:00"/>
    <d v="2026-03-04T00:00:00"/>
    <m/>
    <s v="1 OPERATIVA"/>
    <x v="0"/>
    <x v="34"/>
    <s v="2026-03"/>
    <n v="0"/>
    <s v="SI"/>
    <s v="ESEGUITO"/>
    <s v="NO"/>
    <x v="0"/>
    <s v="NO"/>
    <s v="DPO"/>
    <n v="-145"/>
    <n v="-175"/>
    <n v="-145"/>
  </r>
  <r>
    <d v="2026-03-06T00:00:00"/>
    <x v="1"/>
    <s v="Incassi da clienti"/>
    <n v="31500"/>
    <s v="CERTO"/>
    <s v="SI"/>
    <x v="0"/>
    <s v="Bonifico"/>
    <m/>
    <d v="2026-01-20T00:00:00"/>
    <d v="2026-03-04T00:00:00"/>
    <m/>
    <s v="1 OPERATIVA"/>
    <x v="1"/>
    <x v="34"/>
    <s v="2026-03"/>
    <n v="2"/>
    <s v="SI"/>
    <s v="ESEGUITO"/>
    <s v="NO"/>
    <x v="0"/>
    <s v="NO"/>
    <s v="DSO"/>
    <n v="-143"/>
    <n v="-188"/>
    <n v="-145"/>
  </r>
  <r>
    <d v="2026-03-07T00:00:00"/>
    <x v="2"/>
    <s v="Stipendi e contributi"/>
    <n v="-24800"/>
    <s v="CERTO"/>
    <s v="SI"/>
    <x v="0"/>
    <s v="Bonifico"/>
    <m/>
    <d v="1899-12-30T00:00:00"/>
    <d v="2026-03-07T00:00:00"/>
    <m/>
    <s v="1 OPERATIVA"/>
    <x v="0"/>
    <x v="34"/>
    <s v="2026-03"/>
    <n v="0"/>
    <s v="SI"/>
    <s v="ESEGUITO"/>
    <s v="NO"/>
    <x v="0"/>
    <s v="NO"/>
    <n v="0"/>
    <n v="-142"/>
    <m/>
    <n v="-142"/>
  </r>
  <r>
    <d v="2026-03-09T00:00:00"/>
    <x v="12"/>
    <s v="Cedole e dividendi incassati"/>
    <n v="900"/>
    <s v="CERTO"/>
    <s v="SI"/>
    <x v="1"/>
    <s v="Bonifico"/>
    <m/>
    <d v="1899-12-30T00:00:00"/>
    <d v="2026-03-09T00:00:00"/>
    <m/>
    <s v="2 INVESTIMENTI"/>
    <x v="1"/>
    <x v="35"/>
    <s v="2026-03"/>
    <n v="0"/>
    <s v="SI"/>
    <s v="ESEGUITO"/>
    <s v="NO"/>
    <x v="0"/>
    <s v="NO"/>
    <n v="0"/>
    <n v="-140"/>
    <m/>
    <n v="-140"/>
  </r>
  <r>
    <d v="2026-03-10T00:00:00"/>
    <x v="3"/>
    <s v="Lavorazioni esterne"/>
    <n v="-6100"/>
    <s v="CERTO"/>
    <s v="SI"/>
    <x v="0"/>
    <s v="Bonifico"/>
    <m/>
    <d v="2026-01-31T00:00:00"/>
    <d v="2026-03-10T00:00:00"/>
    <m/>
    <s v="1 OPERATIVA"/>
    <x v="0"/>
    <x v="35"/>
    <s v="2026-03"/>
    <n v="0"/>
    <s v="SI"/>
    <s v="ESEGUITO"/>
    <s v="NO"/>
    <x v="0"/>
    <s v="NO"/>
    <s v="DPO"/>
    <n v="-139"/>
    <n v="-177"/>
    <n v="-139"/>
  </r>
  <r>
    <d v="2026-03-16T00:00:00"/>
    <x v="4"/>
    <s v="Rimborso finanziamenti"/>
    <n v="-2400"/>
    <s v="CERTO"/>
    <s v="SI"/>
    <x v="0"/>
    <s v="RID"/>
    <m/>
    <d v="1899-12-30T00:00:00"/>
    <d v="2026-03-16T00:00:00"/>
    <m/>
    <s v="3 FINANZIAMENTI"/>
    <x v="0"/>
    <x v="36"/>
    <s v="2026-03"/>
    <n v="0"/>
    <s v="SI"/>
    <s v="ESEGUITO"/>
    <s v="NO"/>
    <x v="0"/>
    <s v="NO"/>
    <n v="0"/>
    <n v="-133"/>
    <m/>
    <n v="-133"/>
  </r>
  <r>
    <d v="2026-03-17T00:00:00"/>
    <x v="5"/>
    <s v="Imposte e F24"/>
    <n v="-8500"/>
    <s v="CERTO"/>
    <s v="SI"/>
    <x v="0"/>
    <s v="F24"/>
    <m/>
    <d v="1899-12-30T00:00:00"/>
    <d v="2026-03-17T00:00:00"/>
    <m/>
    <s v="1 OPERATIVA"/>
    <x v="0"/>
    <x v="36"/>
    <s v="2026-03"/>
    <n v="0"/>
    <s v="SI"/>
    <s v="ESEGUITO"/>
    <s v="NO"/>
    <x v="0"/>
    <s v="NO"/>
    <n v="0"/>
    <n v="-132"/>
    <m/>
    <n v="-132"/>
  </r>
  <r>
    <d v="2026-03-19T00:00:00"/>
    <x v="6"/>
    <s v="Incassi da clienti"/>
    <n v="28800"/>
    <s v="CERTO"/>
    <s v="SI"/>
    <x v="0"/>
    <s v="Bonifico"/>
    <m/>
    <d v="2026-01-03T00:00:00"/>
    <d v="2026-03-16T00:00:00"/>
    <m/>
    <s v="1 OPERATIVA"/>
    <x v="1"/>
    <x v="36"/>
    <s v="2026-03"/>
    <n v="3"/>
    <s v="SI"/>
    <s v="ESEGUITO"/>
    <s v="NO"/>
    <x v="0"/>
    <s v="NO"/>
    <s v="DSO"/>
    <n v="-130"/>
    <n v="-205"/>
    <n v="-133"/>
  </r>
  <r>
    <d v="2026-03-25T00:00:00"/>
    <x v="8"/>
    <s v="Rimborso finanziamenti"/>
    <n v="-1850"/>
    <s v="CERTO"/>
    <s v="SI"/>
    <x v="0"/>
    <s v="RID"/>
    <m/>
    <d v="1899-12-30T00:00:00"/>
    <d v="2026-03-25T00:00:00"/>
    <m/>
    <s v="3 FINANZIAMENTI"/>
    <x v="0"/>
    <x v="37"/>
    <s v="2026-03"/>
    <n v="0"/>
    <s v="SI"/>
    <s v="ESEGUITO"/>
    <s v="NO"/>
    <x v="0"/>
    <s v="NO"/>
    <n v="0"/>
    <n v="-124"/>
    <m/>
    <n v="-124"/>
  </r>
  <r>
    <d v="2026-03-27T00:00:00"/>
    <x v="9"/>
    <s v="Affitti e utenze"/>
    <n v="-3100"/>
    <s v="CERTO"/>
    <s v="SI"/>
    <x v="0"/>
    <s v="RID"/>
    <m/>
    <d v="1899-12-30T00:00:00"/>
    <d v="2026-03-27T00:00:00"/>
    <m/>
    <s v="1 OPERATIVA"/>
    <x v="0"/>
    <x v="37"/>
    <s v="2026-03"/>
    <n v="0"/>
    <s v="SI"/>
    <s v="ESEGUITO"/>
    <s v="NO"/>
    <x v="0"/>
    <s v="NO"/>
    <n v="0"/>
    <n v="-122"/>
    <m/>
    <n v="-122"/>
  </r>
  <r>
    <d v="2026-04-04T00:00:00"/>
    <x v="0"/>
    <s v="Materie prime"/>
    <n v="-8700"/>
    <s v="CERTO"/>
    <s v="SI"/>
    <x v="0"/>
    <s v="Ri.Ba"/>
    <m/>
    <d v="2026-03-05T00:00:00"/>
    <d v="2026-04-04T00:00:00"/>
    <m/>
    <s v="1 OPERATIVA"/>
    <x v="0"/>
    <x v="38"/>
    <s v="2026-04"/>
    <n v="0"/>
    <s v="SI"/>
    <s v="ESEGUITO"/>
    <s v="NO"/>
    <x v="0"/>
    <s v="NO"/>
    <s v="DPO"/>
    <n v="-114"/>
    <n v="-144"/>
    <n v="-114"/>
  </r>
  <r>
    <d v="2026-04-06T00:00:00"/>
    <x v="1"/>
    <s v="Incassi da clienti"/>
    <n v="28500"/>
    <s v="CERTO"/>
    <s v="SI"/>
    <x v="0"/>
    <s v="Bonifico"/>
    <m/>
    <d v="2026-02-15T00:00:00"/>
    <d v="2026-04-04T00:00:00"/>
    <m/>
    <s v="1 OPERATIVA"/>
    <x v="1"/>
    <x v="39"/>
    <s v="2026-04"/>
    <n v="2"/>
    <s v="SI"/>
    <s v="ESEGUITO"/>
    <s v="NO"/>
    <x v="0"/>
    <s v="NO"/>
    <s v="DSO"/>
    <n v="-112"/>
    <n v="-162"/>
    <n v="-114"/>
  </r>
  <r>
    <d v="2026-04-07T00:00:00"/>
    <x v="2"/>
    <s v="Stipendi e contributi"/>
    <n v="-24800"/>
    <s v="CERTO"/>
    <s v="SI"/>
    <x v="0"/>
    <s v="Bonifico"/>
    <m/>
    <d v="1899-12-30T00:00:00"/>
    <d v="2026-04-07T00:00:00"/>
    <m/>
    <s v="1 OPERATIVA"/>
    <x v="0"/>
    <x v="39"/>
    <s v="2026-04"/>
    <n v="0"/>
    <s v="SI"/>
    <s v="ESEGUITO"/>
    <s v="NO"/>
    <x v="0"/>
    <s v="NO"/>
    <n v="0"/>
    <n v="-111"/>
    <m/>
    <n v="-111"/>
  </r>
  <r>
    <d v="2026-04-10T00:00:00"/>
    <x v="3"/>
    <s v="Lavorazioni esterne"/>
    <n v="-4900"/>
    <s v="CERTO"/>
    <s v="SI"/>
    <x v="0"/>
    <s v="Bonifico"/>
    <m/>
    <d v="2026-02-24T00:00:00"/>
    <d v="2026-04-10T00:00:00"/>
    <m/>
    <s v="1 OPERATIVA"/>
    <x v="0"/>
    <x v="39"/>
    <s v="2026-04"/>
    <n v="0"/>
    <s v="SI"/>
    <s v="ESEGUITO"/>
    <s v="NO"/>
    <x v="0"/>
    <s v="NO"/>
    <s v="DPO"/>
    <n v="-108"/>
    <n v="-153"/>
    <n v="-108"/>
  </r>
  <r>
    <d v="2026-04-16T00:00:00"/>
    <x v="4"/>
    <s v="Rimborso finanziamenti"/>
    <n v="-2400"/>
    <s v="CERTO"/>
    <s v="SI"/>
    <x v="0"/>
    <s v="RID"/>
    <m/>
    <d v="1899-12-30T00:00:00"/>
    <d v="2026-04-16T00:00:00"/>
    <m/>
    <s v="3 FINANZIAMENTI"/>
    <x v="0"/>
    <x v="40"/>
    <s v="2026-04"/>
    <n v="0"/>
    <s v="SI"/>
    <s v="ESEGUITO"/>
    <s v="NO"/>
    <x v="0"/>
    <s v="NO"/>
    <n v="0"/>
    <n v="-102"/>
    <m/>
    <n v="-102"/>
  </r>
  <r>
    <d v="2026-04-17T00:00:00"/>
    <x v="5"/>
    <s v="Imposte e F24"/>
    <n v="-8500"/>
    <s v="CERTO"/>
    <s v="SI"/>
    <x v="0"/>
    <s v="F24"/>
    <m/>
    <d v="1899-12-30T00:00:00"/>
    <d v="2026-04-17T00:00:00"/>
    <m/>
    <s v="1 OPERATIVA"/>
    <x v="0"/>
    <x v="40"/>
    <s v="2026-04"/>
    <n v="0"/>
    <s v="SI"/>
    <s v="ESEGUITO"/>
    <s v="NO"/>
    <x v="0"/>
    <s v="NO"/>
    <n v="0"/>
    <n v="-101"/>
    <m/>
    <n v="-101"/>
  </r>
  <r>
    <d v="2026-04-18T00:00:00"/>
    <x v="11"/>
    <s v="Servizi e consulenze"/>
    <n v="-2400"/>
    <s v="CERTO"/>
    <s v="SI"/>
    <x v="0"/>
    <s v="RID"/>
    <m/>
    <d v="2026-03-14T00:00:00"/>
    <d v="2026-04-18T00:00:00"/>
    <m/>
    <s v="1 OPERATIVA"/>
    <x v="0"/>
    <x v="40"/>
    <s v="2026-04"/>
    <n v="0"/>
    <s v="SI"/>
    <s v="ESEGUITO"/>
    <s v="NO"/>
    <x v="0"/>
    <s v="NO"/>
    <s v="DPO"/>
    <n v="-100"/>
    <n v="-135"/>
    <n v="-100"/>
  </r>
  <r>
    <d v="2026-04-19T00:00:00"/>
    <x v="6"/>
    <s v="Incassi da clienti"/>
    <n v="31200"/>
    <s v="CERTO"/>
    <s v="SI"/>
    <x v="0"/>
    <s v="Bonifico"/>
    <m/>
    <d v="2026-02-13T00:00:00"/>
    <d v="2026-04-16T00:00:00"/>
    <m/>
    <s v="1 OPERATIVA"/>
    <x v="1"/>
    <x v="40"/>
    <s v="2026-04"/>
    <n v="3"/>
    <s v="SI"/>
    <s v="ESEGUITO"/>
    <s v="NO"/>
    <x v="0"/>
    <s v="NO"/>
    <s v="DSO"/>
    <n v="-99"/>
    <n v="-164"/>
    <n v="-102"/>
  </r>
  <r>
    <d v="2026-04-23T00:00:00"/>
    <x v="19"/>
    <s v="Prelievi e dividendi ai soci"/>
    <n v="-18000"/>
    <s v="CERTO"/>
    <s v="SI"/>
    <x v="0"/>
    <s v="Bonifico"/>
    <m/>
    <d v="1899-12-30T00:00:00"/>
    <d v="2026-04-23T00:00:00"/>
    <m/>
    <s v="3 FINANZIAMENTI"/>
    <x v="0"/>
    <x v="41"/>
    <s v="2026-04"/>
    <n v="0"/>
    <s v="SI"/>
    <s v="ESEGUITO"/>
    <s v="NO"/>
    <x v="0"/>
    <s v="NO"/>
    <n v="0"/>
    <n v="-95"/>
    <m/>
    <n v="-95"/>
  </r>
  <r>
    <d v="2026-04-25T00:00:00"/>
    <x v="8"/>
    <s v="Rimborso finanziamenti"/>
    <n v="-1850"/>
    <s v="CERTO"/>
    <s v="SI"/>
    <x v="0"/>
    <s v="RID"/>
    <m/>
    <d v="1899-12-30T00:00:00"/>
    <d v="2026-04-25T00:00:00"/>
    <m/>
    <s v="3 FINANZIAMENTI"/>
    <x v="0"/>
    <x v="41"/>
    <s v="2026-04"/>
    <n v="0"/>
    <s v="SI"/>
    <s v="ESEGUITO"/>
    <s v="NO"/>
    <x v="0"/>
    <s v="NO"/>
    <n v="0"/>
    <n v="-93"/>
    <m/>
    <n v="-93"/>
  </r>
  <r>
    <d v="2026-04-27T00:00:00"/>
    <x v="9"/>
    <s v="Affitti e utenze"/>
    <n v="-3100"/>
    <s v="CERTO"/>
    <s v="SI"/>
    <x v="0"/>
    <s v="RID"/>
    <m/>
    <d v="1899-12-30T00:00:00"/>
    <d v="2026-04-27T00:00:00"/>
    <m/>
    <s v="1 OPERATIVA"/>
    <x v="0"/>
    <x v="42"/>
    <s v="2026-04"/>
    <n v="0"/>
    <s v="SI"/>
    <s v="ESEGUITO"/>
    <s v="NO"/>
    <x v="0"/>
    <s v="NO"/>
    <n v="0"/>
    <n v="-91"/>
    <m/>
    <n v="-91"/>
  </r>
  <r>
    <d v="2026-05-04T00:00:00"/>
    <x v="0"/>
    <s v="Materie prime"/>
    <n v="-11100"/>
    <s v="CERTO"/>
    <s v="SI"/>
    <x v="0"/>
    <s v="Ri.Ba"/>
    <m/>
    <d v="2026-03-25T00:00:00"/>
    <d v="2026-05-04T00:00:00"/>
    <m/>
    <s v="1 OPERATIVA"/>
    <x v="0"/>
    <x v="43"/>
    <s v="2026-05"/>
    <n v="0"/>
    <s v="SI"/>
    <s v="ESEGUITO"/>
    <s v="NO"/>
    <x v="0"/>
    <s v="NO"/>
    <s v="DPO"/>
    <n v="-84"/>
    <n v="-124"/>
    <n v="-84"/>
  </r>
  <r>
    <d v="2026-05-06T00:00:00"/>
    <x v="1"/>
    <s v="Incassi da clienti"/>
    <n v="33000"/>
    <s v="CERTO"/>
    <s v="SI"/>
    <x v="0"/>
    <s v="Bonifico"/>
    <m/>
    <d v="2026-03-12T00:00:00"/>
    <d v="2026-05-04T00:00:00"/>
    <m/>
    <s v="1 OPERATIVA"/>
    <x v="1"/>
    <x v="43"/>
    <s v="2026-05"/>
    <n v="2"/>
    <s v="SI"/>
    <s v="ESEGUITO"/>
    <s v="NO"/>
    <x v="0"/>
    <s v="NO"/>
    <s v="DSO"/>
    <n v="-82"/>
    <n v="-137"/>
    <n v="-84"/>
  </r>
  <r>
    <d v="2026-05-06T00:00:00"/>
    <x v="20"/>
    <s v="Apporti dei soci"/>
    <n v="25000"/>
    <s v="CERTO"/>
    <s v="SI"/>
    <x v="0"/>
    <s v="Bonifico"/>
    <m/>
    <d v="1899-12-30T00:00:00"/>
    <d v="2026-05-06T00:00:00"/>
    <m/>
    <s v="3 FINANZIAMENTI"/>
    <x v="1"/>
    <x v="43"/>
    <s v="2026-05"/>
    <n v="0"/>
    <s v="SI"/>
    <s v="ESEGUITO"/>
    <s v="NO"/>
    <x v="0"/>
    <s v="NO"/>
    <n v="0"/>
    <n v="-82"/>
    <m/>
    <n v="-82"/>
  </r>
  <r>
    <d v="2026-05-07T00:00:00"/>
    <x v="2"/>
    <s v="Stipendi e contributi"/>
    <n v="-24800"/>
    <s v="CERTO"/>
    <s v="SI"/>
    <x v="0"/>
    <s v="Bonifico"/>
    <m/>
    <d v="1899-12-30T00:00:00"/>
    <d v="2026-05-07T00:00:00"/>
    <m/>
    <s v="1 OPERATIVA"/>
    <x v="0"/>
    <x v="43"/>
    <s v="2026-05"/>
    <n v="0"/>
    <s v="SI"/>
    <s v="ESEGUITO"/>
    <s v="NO"/>
    <x v="0"/>
    <s v="NO"/>
    <n v="0"/>
    <n v="-81"/>
    <m/>
    <n v="-81"/>
  </r>
  <r>
    <d v="2026-05-10T00:00:00"/>
    <x v="3"/>
    <s v="Lavorazioni esterne"/>
    <n v="-6700"/>
    <s v="CERTO"/>
    <s v="SI"/>
    <x v="0"/>
    <s v="Bonifico"/>
    <m/>
    <d v="2026-04-10T00:00:00"/>
    <d v="2026-05-10T00:00:00"/>
    <m/>
    <s v="1 OPERATIVA"/>
    <x v="0"/>
    <x v="43"/>
    <s v="2026-05"/>
    <n v="0"/>
    <s v="SI"/>
    <s v="ESEGUITO"/>
    <s v="NO"/>
    <x v="0"/>
    <s v="NO"/>
    <s v="DPO"/>
    <n v="-78"/>
    <n v="-108"/>
    <n v="-78"/>
  </r>
  <r>
    <d v="2026-05-16T00:00:00"/>
    <x v="4"/>
    <s v="Rimborso finanziamenti"/>
    <n v="-2400"/>
    <s v="CERTO"/>
    <s v="SI"/>
    <x v="0"/>
    <s v="RID"/>
    <m/>
    <d v="1899-12-30T00:00:00"/>
    <d v="2026-05-16T00:00:00"/>
    <m/>
    <s v="3 FINANZIAMENTI"/>
    <x v="0"/>
    <x v="44"/>
    <s v="2026-05"/>
    <n v="0"/>
    <s v="SI"/>
    <s v="ESEGUITO"/>
    <s v="NO"/>
    <x v="0"/>
    <s v="NO"/>
    <n v="0"/>
    <n v="-72"/>
    <m/>
    <n v="-72"/>
  </r>
  <r>
    <d v="2026-05-17T00:00:00"/>
    <x v="5"/>
    <s v="Imposte e F24"/>
    <n v="-8500"/>
    <s v="CERTO"/>
    <s v="SI"/>
    <x v="0"/>
    <s v="F24"/>
    <m/>
    <d v="1899-12-30T00:00:00"/>
    <d v="2026-05-17T00:00:00"/>
    <m/>
    <s v="1 OPERATIVA"/>
    <x v="0"/>
    <x v="44"/>
    <s v="2026-05"/>
    <n v="0"/>
    <s v="SI"/>
    <s v="ESEGUITO"/>
    <s v="NO"/>
    <x v="0"/>
    <s v="NO"/>
    <n v="0"/>
    <n v="-71"/>
    <m/>
    <n v="-71"/>
  </r>
  <r>
    <d v="2026-05-19T00:00:00"/>
    <x v="6"/>
    <s v="Incassi da clienti"/>
    <n v="27600"/>
    <s v="CERTO"/>
    <s v="SI"/>
    <x v="0"/>
    <s v="Bonifico"/>
    <m/>
    <d v="2026-03-20T00:00:00"/>
    <d v="2026-05-16T00:00:00"/>
    <m/>
    <s v="1 OPERATIVA"/>
    <x v="1"/>
    <x v="45"/>
    <s v="2026-05"/>
    <n v="3"/>
    <s v="SI"/>
    <s v="ESEGUITO"/>
    <s v="NO"/>
    <x v="0"/>
    <s v="NO"/>
    <s v="DSO"/>
    <n v="-69"/>
    <n v="-129"/>
    <n v="-72"/>
  </r>
  <r>
    <d v="2026-05-20T00:00:00"/>
    <x v="21"/>
    <s v="Vendita titoli e portafoglio"/>
    <n v="12000"/>
    <s v="CERTO"/>
    <s v="SI"/>
    <x v="1"/>
    <s v="Bonifico"/>
    <m/>
    <d v="1899-12-30T00:00:00"/>
    <d v="2026-05-20T00:00:00"/>
    <m/>
    <s v="2 INVESTIMENTI"/>
    <x v="1"/>
    <x v="45"/>
    <s v="2026-05"/>
    <n v="0"/>
    <s v="SI"/>
    <s v="ESEGUITO"/>
    <s v="NO"/>
    <x v="0"/>
    <s v="NO"/>
    <n v="0"/>
    <n v="-68"/>
    <m/>
    <n v="-68"/>
  </r>
  <r>
    <d v="2026-05-25T00:00:00"/>
    <x v="8"/>
    <s v="Rimborso finanziamenti"/>
    <n v="-1850"/>
    <s v="CERTO"/>
    <s v="SI"/>
    <x v="0"/>
    <s v="RID"/>
    <m/>
    <d v="1899-12-30T00:00:00"/>
    <d v="2026-05-25T00:00:00"/>
    <m/>
    <s v="3 FINANZIAMENTI"/>
    <x v="0"/>
    <x v="46"/>
    <s v="2026-05"/>
    <n v="0"/>
    <s v="SI"/>
    <s v="ESEGUITO"/>
    <s v="NO"/>
    <x v="0"/>
    <s v="NO"/>
    <n v="0"/>
    <n v="-63"/>
    <m/>
    <n v="-63"/>
  </r>
  <r>
    <d v="2026-05-27T00:00:00"/>
    <x v="9"/>
    <s v="Affitti e utenze"/>
    <n v="-3100"/>
    <s v="CERTO"/>
    <s v="SI"/>
    <x v="0"/>
    <s v="RID"/>
    <m/>
    <d v="1899-12-30T00:00:00"/>
    <d v="2026-05-27T00:00:00"/>
    <m/>
    <s v="1 OPERATIVA"/>
    <x v="0"/>
    <x v="46"/>
    <s v="2026-05"/>
    <n v="0"/>
    <s v="SI"/>
    <s v="ESEGUITO"/>
    <s v="NO"/>
    <x v="0"/>
    <s v="NO"/>
    <n v="0"/>
    <n v="-61"/>
    <m/>
    <n v="-61"/>
  </r>
  <r>
    <d v="2026-06-04T00:00:00"/>
    <x v="0"/>
    <s v="Materie prime"/>
    <n v="-9500"/>
    <s v="CERTO"/>
    <s v="SI"/>
    <x v="0"/>
    <s v="Ri.Ba"/>
    <m/>
    <d v="2026-04-27T00:00:00"/>
    <d v="2026-06-04T00:00:00"/>
    <m/>
    <s v="1 OPERATIVA"/>
    <x v="0"/>
    <x v="47"/>
    <s v="2026-06"/>
    <n v="0"/>
    <s v="SI"/>
    <s v="ESEGUITO"/>
    <s v="NO"/>
    <x v="0"/>
    <s v="NO"/>
    <s v="DPO"/>
    <n v="-53"/>
    <n v="-91"/>
    <n v="-53"/>
  </r>
  <r>
    <d v="2026-06-06T00:00:00"/>
    <x v="1"/>
    <s v="Incassi da clienti"/>
    <n v="30000"/>
    <s v="CERTO"/>
    <s v="SI"/>
    <x v="0"/>
    <s v="Bonifico"/>
    <m/>
    <d v="2026-04-22T00:00:00"/>
    <d v="2026-06-04T00:00:00"/>
    <m/>
    <s v="1 OPERATIVA"/>
    <x v="1"/>
    <x v="47"/>
    <s v="2026-06"/>
    <n v="2"/>
    <s v="SI"/>
    <s v="ESEGUITO"/>
    <s v="NO"/>
    <x v="0"/>
    <s v="NO"/>
    <s v="DSO"/>
    <n v="-51"/>
    <n v="-96"/>
    <n v="-53"/>
  </r>
  <r>
    <d v="2026-06-07T00:00:00"/>
    <x v="2"/>
    <s v="Stipendi e contributi"/>
    <n v="-37000"/>
    <s v="CERTO"/>
    <s v="SI"/>
    <x v="0"/>
    <s v="Bonifico"/>
    <m/>
    <d v="1899-12-30T00:00:00"/>
    <d v="2026-06-07T00:00:00"/>
    <m/>
    <s v="1 OPERATIVA"/>
    <x v="0"/>
    <x v="47"/>
    <s v="2026-06"/>
    <n v="0"/>
    <s v="SI"/>
    <s v="ESEGUITO"/>
    <s v="NO"/>
    <x v="0"/>
    <s v="NO"/>
    <n v="0"/>
    <n v="-50"/>
    <m/>
    <n v="-50"/>
  </r>
  <r>
    <d v="2026-06-10T00:00:00"/>
    <x v="3"/>
    <s v="Lavorazioni esterne"/>
    <n v="-5500"/>
    <s v="CERTO"/>
    <s v="SI"/>
    <x v="0"/>
    <s v="Bonifico"/>
    <m/>
    <d v="2026-05-11T00:00:00"/>
    <d v="2026-06-10T00:00:00"/>
    <m/>
    <s v="1 OPERATIVA"/>
    <x v="0"/>
    <x v="48"/>
    <s v="2026-06"/>
    <n v="0"/>
    <s v="SI"/>
    <s v="ESEGUITO"/>
    <s v="NO"/>
    <x v="0"/>
    <s v="NO"/>
    <s v="DPO"/>
    <n v="-47"/>
    <n v="-77"/>
    <n v="-47"/>
  </r>
  <r>
    <d v="2026-06-15T00:00:00"/>
    <x v="22"/>
    <s v="Acquisto titoli e portafoglio"/>
    <n v="-10000"/>
    <s v="CERTO"/>
    <s v="SI"/>
    <x v="1"/>
    <s v="Bonifico"/>
    <m/>
    <d v="1899-12-30T00:00:00"/>
    <d v="2026-06-15T00:00:00"/>
    <m/>
    <s v="2 INVESTIMENTI"/>
    <x v="0"/>
    <x v="49"/>
    <s v="2026-06"/>
    <n v="0"/>
    <s v="SI"/>
    <s v="ESEGUITO"/>
    <s v="NO"/>
    <x v="0"/>
    <s v="NO"/>
    <n v="0"/>
    <n v="-42"/>
    <m/>
    <n v="-42"/>
  </r>
  <r>
    <d v="2026-06-16T00:00:00"/>
    <x v="4"/>
    <s v="Rimborso finanziamenti"/>
    <n v="-2400"/>
    <s v="CERTO"/>
    <s v="SI"/>
    <x v="0"/>
    <s v="RID"/>
    <m/>
    <d v="1899-12-30T00:00:00"/>
    <d v="2026-06-16T00:00:00"/>
    <m/>
    <s v="3 FINANZIAMENTI"/>
    <x v="0"/>
    <x v="49"/>
    <s v="2026-06"/>
    <n v="0"/>
    <s v="SI"/>
    <s v="ESEGUITO"/>
    <s v="NO"/>
    <x v="0"/>
    <s v="NO"/>
    <n v="0"/>
    <n v="-41"/>
    <m/>
    <n v="-41"/>
  </r>
  <r>
    <d v="2026-06-17T00:00:00"/>
    <x v="5"/>
    <s v="Imposte e F24"/>
    <n v="-8500"/>
    <s v="CERTO"/>
    <s v="SI"/>
    <x v="0"/>
    <s v="F24"/>
    <m/>
    <d v="1899-12-30T00:00:00"/>
    <d v="2026-06-17T00:00:00"/>
    <m/>
    <s v="1 OPERATIVA"/>
    <x v="0"/>
    <x v="49"/>
    <s v="2026-06"/>
    <n v="0"/>
    <s v="SI"/>
    <s v="ESEGUITO"/>
    <s v="NO"/>
    <x v="0"/>
    <s v="NO"/>
    <n v="0"/>
    <n v="-40"/>
    <m/>
    <n v="-40"/>
  </r>
  <r>
    <d v="2026-06-18T00:00:00"/>
    <x v="11"/>
    <s v="Servizi e consulenze"/>
    <n v="-2400"/>
    <s v="CERTO"/>
    <s v="SI"/>
    <x v="0"/>
    <s v="RID"/>
    <m/>
    <d v="2026-05-04T00:00:00"/>
    <d v="2026-06-18T00:00:00"/>
    <m/>
    <s v="1 OPERATIVA"/>
    <x v="0"/>
    <x v="49"/>
    <s v="2026-06"/>
    <n v="0"/>
    <s v="SI"/>
    <s v="ESEGUITO"/>
    <s v="NO"/>
    <x v="0"/>
    <s v="NO"/>
    <s v="DPO"/>
    <n v="-39"/>
    <n v="-84"/>
    <n v="-39"/>
  </r>
  <r>
    <d v="2026-06-19T00:00:00"/>
    <x v="6"/>
    <s v="Incassi da clienti"/>
    <n v="30000"/>
    <s v="CERTO"/>
    <s v="SI"/>
    <x v="0"/>
    <s v="Bonifico"/>
    <m/>
    <d v="2026-04-05T00:00:00"/>
    <d v="2026-06-16T00:00:00"/>
    <m/>
    <s v="1 OPERATIVA"/>
    <x v="1"/>
    <x v="49"/>
    <s v="2026-06"/>
    <n v="3"/>
    <s v="SI"/>
    <s v="ESEGUITO"/>
    <s v="NO"/>
    <x v="0"/>
    <s v="NO"/>
    <s v="DSO"/>
    <n v="-38"/>
    <n v="-113"/>
    <n v="-41"/>
  </r>
  <r>
    <d v="2026-06-25T00:00:00"/>
    <x v="8"/>
    <s v="Rimborso finanziamenti"/>
    <n v="-1850"/>
    <s v="CERTO"/>
    <s v="SI"/>
    <x v="0"/>
    <s v="RID"/>
    <m/>
    <d v="1899-12-30T00:00:00"/>
    <d v="2026-06-25T00:00:00"/>
    <m/>
    <s v="3 FINANZIAMENTI"/>
    <x v="0"/>
    <x v="50"/>
    <s v="2026-06"/>
    <n v="0"/>
    <s v="SI"/>
    <s v="ESEGUITO"/>
    <s v="NO"/>
    <x v="0"/>
    <s v="NO"/>
    <n v="0"/>
    <n v="-32"/>
    <m/>
    <n v="-32"/>
  </r>
  <r>
    <d v="2026-06-27T00:00:00"/>
    <x v="9"/>
    <s v="Affitti e utenze"/>
    <n v="-3100"/>
    <s v="CERTO"/>
    <s v="SI"/>
    <x v="0"/>
    <s v="RID"/>
    <m/>
    <d v="1899-12-30T00:00:00"/>
    <d v="2026-06-27T00:00:00"/>
    <m/>
    <s v="1 OPERATIVA"/>
    <x v="0"/>
    <x v="50"/>
    <s v="2026-06"/>
    <n v="0"/>
    <s v="SI"/>
    <s v="ESEGUITO"/>
    <s v="NO"/>
    <x v="0"/>
    <s v="NO"/>
    <n v="0"/>
    <n v="-30"/>
    <m/>
    <n v="-30"/>
  </r>
  <r>
    <d v="2026-07-06T00:00:00"/>
    <x v="23"/>
    <s v="Incassi da clienti"/>
    <n v="18500"/>
    <s v="CERTO"/>
    <s v="SI"/>
    <x v="0"/>
    <s v="Bonifico"/>
    <s v="FT 412"/>
    <d v="2026-05-07T00:00:00"/>
    <d v="2026-07-02T00:00:00"/>
    <m/>
    <s v="1 OPERATIVA"/>
    <x v="1"/>
    <x v="51"/>
    <s v="2026-07"/>
    <n v="4"/>
    <s v="SI"/>
    <s v="ESEGUITO"/>
    <s v="SI"/>
    <x v="0"/>
    <s v="NO"/>
    <s v="DSO"/>
    <n v="-21"/>
    <n v="-81"/>
    <n v="-25"/>
  </r>
  <r>
    <d v="2026-07-07T00:00:00"/>
    <x v="24"/>
    <s v="Stipendi e contributi"/>
    <n v="-24800"/>
    <s v="CERTO"/>
    <s v="SI"/>
    <x v="0"/>
    <s v="Bonifico"/>
    <m/>
    <d v="1899-12-30T00:00:00"/>
    <d v="2026-07-07T00:00:00"/>
    <m/>
    <s v="1 OPERATIVA"/>
    <x v="0"/>
    <x v="51"/>
    <s v="2026-07"/>
    <n v="0"/>
    <s v="SI"/>
    <s v="ESEGUITO"/>
    <s v="SI"/>
    <x v="0"/>
    <s v="NO"/>
    <n v="0"/>
    <n v="-20"/>
    <m/>
    <n v="-20"/>
  </r>
  <r>
    <d v="2026-07-09T00:00:00"/>
    <x v="0"/>
    <s v="Materie prime"/>
    <n v="-9200"/>
    <s v="CERTO"/>
    <s v="SI"/>
    <x v="0"/>
    <s v="Ri.Ba"/>
    <s v="FT 887"/>
    <d v="2026-06-09T00:00:00"/>
    <d v="2026-07-09T00:00:00"/>
    <m/>
    <s v="1 OPERATIVA"/>
    <x v="0"/>
    <x v="51"/>
    <s v="2026-07"/>
    <n v="0"/>
    <s v="SI"/>
    <s v="ESEGUITO"/>
    <s v="SI"/>
    <x v="0"/>
    <s v="NO"/>
    <s v="DPO"/>
    <n v="-18"/>
    <n v="-48"/>
    <n v="-18"/>
  </r>
  <r>
    <d v="2026-07-13T00:00:00"/>
    <x v="25"/>
    <s v="Incassi da clienti"/>
    <n v="12000"/>
    <s v="CERTO"/>
    <s v="SI"/>
    <x v="0"/>
    <s v="Bonifico"/>
    <s v="FT 415"/>
    <d v="2026-05-29T00:00:00"/>
    <d v="2026-07-13T00:00:00"/>
    <m/>
    <s v="1 OPERATIVA"/>
    <x v="1"/>
    <x v="52"/>
    <s v="2026-07"/>
    <n v="0"/>
    <s v="SI"/>
    <s v="ESEGUITO"/>
    <s v="SI"/>
    <x v="0"/>
    <s v="NO"/>
    <s v="DSO"/>
    <n v="-14"/>
    <n v="-59"/>
    <n v="-14"/>
  </r>
  <r>
    <d v="2026-07-15T00:00:00"/>
    <x v="26"/>
    <s v="Lavorazioni esterne"/>
    <n v="-4100"/>
    <s v="CERTO"/>
    <s v="SI"/>
    <x v="0"/>
    <s v="Bonifico"/>
    <s v="FT 902"/>
    <d v="2026-05-31T00:00:00"/>
    <d v="2026-07-15T00:00:00"/>
    <m/>
    <s v="1 OPERATIVA"/>
    <x v="0"/>
    <x v="52"/>
    <s v="2026-07"/>
    <n v="0"/>
    <s v="SI"/>
    <s v="ESEGUITO"/>
    <s v="SI"/>
    <x v="0"/>
    <s v="NO"/>
    <s v="DPO"/>
    <n v="-12"/>
    <n v="-57"/>
    <n v="-12"/>
  </r>
  <r>
    <d v="2026-07-17T00:00:00"/>
    <x v="5"/>
    <s v="Imposte e F24"/>
    <n v="-8600"/>
    <s v="CERTO"/>
    <s v="SI"/>
    <x v="0"/>
    <s v="F24"/>
    <m/>
    <d v="1899-12-30T00:00:00"/>
    <d v="2026-07-17T00:00:00"/>
    <m/>
    <s v="1 OPERATIVA"/>
    <x v="0"/>
    <x v="52"/>
    <s v="2026-07"/>
    <n v="0"/>
    <s v="SI"/>
    <s v="ESEGUITO"/>
    <s v="SI"/>
    <x v="0"/>
    <s v="NO"/>
    <n v="0"/>
    <n v="-10"/>
    <m/>
    <n v="-10"/>
  </r>
  <r>
    <d v="2026-07-20T00:00:00"/>
    <x v="27"/>
    <s v="Affitti e utenze"/>
    <n v="-3150"/>
    <s v="CERTO"/>
    <s v="SI"/>
    <x v="0"/>
    <s v="RID"/>
    <s v="FT 55"/>
    <d v="1899-12-30T00:00:00"/>
    <d v="2026-07-20T00:00:00"/>
    <s v="prezzo bloccato"/>
    <s v="1 OPERATIVA"/>
    <x v="0"/>
    <x v="53"/>
    <s v="2026-07"/>
    <n v="0"/>
    <s v="SI"/>
    <s v="ESEGUITO"/>
    <s v="SI"/>
    <x v="0"/>
    <s v="NO"/>
    <n v="0"/>
    <n v="-7"/>
    <m/>
    <n v="-7"/>
  </r>
  <r>
    <d v="2026-07-21T00:00:00"/>
    <x v="28"/>
    <s v="Incassi da clienti"/>
    <n v="7400"/>
    <s v="CERTO"/>
    <s v="SI"/>
    <x v="0"/>
    <s v="Bonifico"/>
    <s v="FT 418"/>
    <d v="2026-05-07T00:00:00"/>
    <d v="2026-07-19T00:00:00"/>
    <s v="pagato con 2 gg di ritardo"/>
    <s v="1 OPERATIVA"/>
    <x v="1"/>
    <x v="53"/>
    <s v="2026-07"/>
    <n v="2"/>
    <s v="SI"/>
    <s v="ESEGUITO"/>
    <s v="SI"/>
    <x v="0"/>
    <s v="NO"/>
    <s v="DSO"/>
    <n v="-6"/>
    <n v="-81"/>
    <n v="-8"/>
  </r>
  <r>
    <d v="2026-07-24T00:00:00"/>
    <x v="29"/>
    <s v="Altre uscite operative"/>
    <n v="-5000"/>
    <s v="CERTO"/>
    <s v="SI"/>
    <x v="0"/>
    <s v="Bonifico"/>
    <m/>
    <d v="1899-12-30T00:00:00"/>
    <d v="2026-07-24T00:00:00"/>
    <m/>
    <s v="1 OPERATIVA"/>
    <x v="0"/>
    <x v="53"/>
    <s v="2026-07"/>
    <n v="0"/>
    <s v="SI"/>
    <s v="ESEGUITO"/>
    <s v="SI"/>
    <x v="0"/>
    <s v="NO"/>
    <n v="0"/>
    <n v="-3"/>
    <m/>
    <n v="-3"/>
  </r>
  <r>
    <d v="2026-07-24T00:00:00"/>
    <x v="30"/>
    <s v="Giroconto tra i conti"/>
    <n v="5000"/>
    <s v="CERTO"/>
    <s v="SI"/>
    <x v="1"/>
    <s v="Bonifico"/>
    <m/>
    <d v="1899-12-30T00:00:00"/>
    <d v="2026-07-24T00:00:00"/>
    <m/>
    <s v="0 GIROCONTI"/>
    <x v="1"/>
    <x v="53"/>
    <s v="2026-07"/>
    <n v="0"/>
    <s v="SI"/>
    <s v="ESEGUITO"/>
    <s v="SI"/>
    <x v="0"/>
    <s v="NO"/>
    <n v="0"/>
    <n v="-3"/>
    <m/>
    <n v="-3"/>
  </r>
  <r>
    <d v="2026-07-24T00:00:00"/>
    <x v="31"/>
    <s v="Giroconto tra i conti"/>
    <n v="-5000"/>
    <s v="CERTO"/>
    <s v="SI"/>
    <x v="0"/>
    <s v="Bonifico"/>
    <m/>
    <d v="1899-12-30T00:00:00"/>
    <d v="1899-12-30T00:00:00"/>
    <s v="la gamba in uscita del giro verso il fondo"/>
    <s v="0 GIROCONTI"/>
    <x v="0"/>
    <x v="53"/>
    <s v="2026-07"/>
    <s v=""/>
    <s v="SI"/>
    <s v="ESEGUITO"/>
    <s v="SI"/>
    <x v="0"/>
    <s v="NO"/>
    <n v="0"/>
    <n v="-3"/>
    <m/>
    <m/>
  </r>
  <r>
    <d v="2026-08-04T00:00:00"/>
    <x v="32"/>
    <s v="Incassi da clienti"/>
    <n v="22000"/>
    <s v="CERTO"/>
    <s v="NO"/>
    <x v="0"/>
    <s v="Bonifico"/>
    <s v="FT 421"/>
    <d v="2026-06-20T00:00:00"/>
    <d v="2026-08-04T00:00:00"/>
    <m/>
    <s v="1 OPERATIVA"/>
    <x v="1"/>
    <x v="54"/>
    <s v="2026-08"/>
    <s v=""/>
    <s v="NO"/>
    <s v="DA FARE"/>
    <s v="NO"/>
    <x v="1"/>
    <s v="SI"/>
    <s v="DSO"/>
    <n v="8"/>
    <n v="-37"/>
    <n v="8"/>
  </r>
  <r>
    <d v="2026-08-05T00:00:00"/>
    <x v="3"/>
    <s v="Lavorazioni esterne"/>
    <n v="-6300"/>
    <s v="CERTO"/>
    <s v="NO"/>
    <x v="0"/>
    <s v="Bonifico"/>
    <s v="FT 921"/>
    <d v="2026-06-11T00:00:00"/>
    <d v="2026-08-05T00:00:00"/>
    <s v="fornitore strategico"/>
    <s v="1 OPERATIVA"/>
    <x v="0"/>
    <x v="54"/>
    <s v="2026-08"/>
    <s v=""/>
    <s v="NO"/>
    <s v="DA FARE"/>
    <s v="NO"/>
    <x v="1"/>
    <s v="SI"/>
    <s v="DPO"/>
    <n v="9"/>
    <n v="-46"/>
    <n v="9"/>
  </r>
  <r>
    <d v="2026-08-06T00:00:00"/>
    <x v="0"/>
    <s v="Materie prime"/>
    <n v="-11400"/>
    <s v="CERTO"/>
    <s v="NO"/>
    <x v="0"/>
    <s v="Ri.Ba"/>
    <s v="FT 913"/>
    <d v="2026-06-07T00:00:00"/>
    <d v="2026-08-06T00:00:00"/>
    <m/>
    <s v="1 OPERATIVA"/>
    <x v="0"/>
    <x v="54"/>
    <s v="2026-08"/>
    <s v=""/>
    <s v="NO"/>
    <s v="DA FARE"/>
    <s v="NO"/>
    <x v="1"/>
    <s v="SI"/>
    <s v="DPO"/>
    <n v="10"/>
    <n v="-50"/>
    <n v="10"/>
  </r>
  <r>
    <d v="2026-08-09T00:00:00"/>
    <x v="2"/>
    <s v="Stipendi e contributi"/>
    <n v="-24800"/>
    <s v="CERTO"/>
    <s v="NO"/>
    <x v="0"/>
    <s v="Bonifico"/>
    <m/>
    <d v="1899-12-30T00:00:00"/>
    <d v="2026-08-09T00:00:00"/>
    <m/>
    <s v="1 OPERATIVA"/>
    <x v="0"/>
    <x v="54"/>
    <s v="2026-08"/>
    <s v=""/>
    <s v="NO"/>
    <s v="DA FARE"/>
    <s v="NO"/>
    <x v="1"/>
    <s v="SI"/>
    <n v="0"/>
    <n v="13"/>
    <m/>
    <n v="13"/>
  </r>
  <r>
    <d v="2026-08-10T00:00:00"/>
    <x v="33"/>
    <s v="Incassi da clienti"/>
    <n v="16800"/>
    <s v="CERTO"/>
    <s v="NO"/>
    <x v="0"/>
    <s v="Bonifico"/>
    <s v="FT 419"/>
    <d v="2026-07-01T00:00:00"/>
    <d v="2026-08-10T00:00:00"/>
    <m/>
    <s v="1 OPERATIVA"/>
    <x v="1"/>
    <x v="55"/>
    <s v="2026-08"/>
    <s v=""/>
    <s v="NO"/>
    <s v="DA FARE"/>
    <s v="NO"/>
    <x v="1"/>
    <s v="SI"/>
    <s v="DSO"/>
    <n v="14"/>
    <n v="-26"/>
    <n v="14"/>
  </r>
  <r>
    <d v="2026-08-10T00:00:00"/>
    <x v="5"/>
    <s v="Imposte e F24"/>
    <n v="-9100"/>
    <s v="CERTO"/>
    <s v="NO"/>
    <x v="0"/>
    <s v="F24"/>
    <m/>
    <d v="1899-12-30T00:00:00"/>
    <d v="2026-08-10T00:00:00"/>
    <m/>
    <s v="1 OPERATIVA"/>
    <x v="0"/>
    <x v="55"/>
    <s v="2026-08"/>
    <s v=""/>
    <s v="NO"/>
    <s v="DA FARE"/>
    <s v="NO"/>
    <x v="1"/>
    <s v="SI"/>
    <n v="0"/>
    <n v="14"/>
    <m/>
    <n v="14"/>
  </r>
  <r>
    <d v="2026-08-11T00:00:00"/>
    <x v="4"/>
    <s v="Rimborso finanziamenti"/>
    <n v="-2400"/>
    <s v="CERTO"/>
    <s v="NO"/>
    <x v="0"/>
    <s v="RID"/>
    <m/>
    <d v="1899-12-30T00:00:00"/>
    <d v="2026-08-11T00:00:00"/>
    <m/>
    <s v="3 FINANZIAMENTI"/>
    <x v="0"/>
    <x v="55"/>
    <s v="2026-08"/>
    <s v=""/>
    <s v="NO"/>
    <s v="DA FARE"/>
    <s v="NO"/>
    <x v="1"/>
    <s v="SI"/>
    <n v="0"/>
    <n v="15"/>
    <m/>
    <n v="15"/>
  </r>
  <r>
    <d v="2026-08-13T00:00:00"/>
    <x v="34"/>
    <s v="Servizi e consulenze"/>
    <n v="-2400"/>
    <s v="CERTO"/>
    <s v="NO"/>
    <x v="0"/>
    <s v="RID"/>
    <m/>
    <d v="2026-06-24T00:00:00"/>
    <d v="2026-08-13T00:00:00"/>
    <m/>
    <s v="1 OPERATIVA"/>
    <x v="0"/>
    <x v="55"/>
    <s v="2026-08"/>
    <s v=""/>
    <s v="NO"/>
    <s v="DA FARE"/>
    <s v="NO"/>
    <x v="1"/>
    <s v="SI"/>
    <s v="DPO"/>
    <n v="17"/>
    <n v="-33"/>
    <n v="17"/>
  </r>
  <r>
    <d v="2026-08-17T00:00:00"/>
    <x v="35"/>
    <s v="Incassi da clienti"/>
    <n v="9500"/>
    <s v="PREVISTO"/>
    <s v="NO"/>
    <x v="0"/>
    <s v="Bonifico"/>
    <m/>
    <d v="2026-06-28T00:00:00"/>
    <d v="2026-08-17T00:00:00"/>
    <s v="non ancora confermato"/>
    <s v="1 OPERATIVA"/>
    <x v="1"/>
    <x v="56"/>
    <s v="2026-08"/>
    <s v=""/>
    <s v="NO"/>
    <s v="DA FARE"/>
    <s v="NO"/>
    <x v="1"/>
    <s v="SI"/>
    <s v="DSO"/>
    <n v="21"/>
    <n v="-29"/>
    <n v="21"/>
  </r>
  <r>
    <d v="2026-08-20T00:00:00"/>
    <x v="36"/>
    <s v="Rimborso finanziamenti"/>
    <n v="-1850"/>
    <s v="CERTO"/>
    <s v="NO"/>
    <x v="0"/>
    <s v="RID"/>
    <m/>
    <d v="1899-12-30T00:00:00"/>
    <d v="2026-08-20T00:00:00"/>
    <m/>
    <s v="3 FINANZIAMENTI"/>
    <x v="0"/>
    <x v="56"/>
    <s v="2026-08"/>
    <s v=""/>
    <s v="NO"/>
    <s v="DA FARE"/>
    <s v="NO"/>
    <x v="1"/>
    <s v="SI"/>
    <n v="0"/>
    <n v="24"/>
    <m/>
    <n v="24"/>
  </r>
  <r>
    <d v="2026-08-21T00:00:00"/>
    <x v="12"/>
    <s v="Cedole e dividendi incassati"/>
    <n v="450"/>
    <s v="CERTO"/>
    <s v="NO"/>
    <x v="1"/>
    <s v="Bonifico"/>
    <m/>
    <d v="1899-12-30T00:00:00"/>
    <d v="2026-08-21T00:00:00"/>
    <m/>
    <s v="2 INVESTIMENTI"/>
    <x v="1"/>
    <x v="56"/>
    <s v="2026-08"/>
    <s v=""/>
    <s v="NO"/>
    <s v="DA FARE"/>
    <s v="NO"/>
    <x v="1"/>
    <s v="SI"/>
    <n v="0"/>
    <n v="25"/>
    <m/>
    <n v="25"/>
  </r>
  <r>
    <d v="2026-08-22T00:00:00"/>
    <x v="27"/>
    <s v="Affitti e utenze"/>
    <n v="-3050"/>
    <s v="CERTO"/>
    <s v="NO"/>
    <x v="0"/>
    <s v="RID"/>
    <m/>
    <d v="1899-12-30T00:00:00"/>
    <d v="2026-08-22T00:00:00"/>
    <m/>
    <s v="1 OPERATIVA"/>
    <x v="0"/>
    <x v="56"/>
    <s v="2026-08"/>
    <s v=""/>
    <s v="NO"/>
    <s v="DA FARE"/>
    <s v="NO"/>
    <x v="1"/>
    <s v="SI"/>
    <n v="0"/>
    <n v="26"/>
    <m/>
    <n v="26"/>
  </r>
  <r>
    <d v="2026-08-24T00:00:00"/>
    <x v="37"/>
    <s v="Incassi da clienti"/>
    <n v="22000"/>
    <s v="CERTO"/>
    <s v="NO"/>
    <x v="0"/>
    <s v="Bonifico"/>
    <m/>
    <d v="2026-07-10T00:00:00"/>
    <d v="2026-08-24T00:00:00"/>
    <m/>
    <s v="1 OPERATIVA"/>
    <x v="1"/>
    <x v="57"/>
    <s v="2026-08"/>
    <s v=""/>
    <s v="NO"/>
    <s v="DA FARE"/>
    <s v="NO"/>
    <x v="1"/>
    <s v="SI"/>
    <s v="DSO"/>
    <n v="28"/>
    <n v="-17"/>
    <n v="28"/>
  </r>
  <r>
    <d v="2026-08-29T00:00:00"/>
    <x v="0"/>
    <s v="Materie prime"/>
    <n v="-8700"/>
    <s v="CERTO"/>
    <s v="NO"/>
    <x v="0"/>
    <s v="Ri.Ba"/>
    <m/>
    <d v="2026-07-02T00:00:00"/>
    <d v="2026-08-29T00:00:00"/>
    <m/>
    <s v="1 OPERATIVA"/>
    <x v="0"/>
    <x v="57"/>
    <s v="2026-08"/>
    <s v=""/>
    <s v="NO"/>
    <s v="DA FARE"/>
    <s v="NO"/>
    <x v="1"/>
    <s v="SI"/>
    <s v="DPO"/>
    <n v="33"/>
    <n v="-25"/>
    <n v="33"/>
  </r>
  <r>
    <d v="2026-09-01T00:00:00"/>
    <x v="2"/>
    <s v="Stipendi e contributi"/>
    <n v="-24800"/>
    <s v="CERTO"/>
    <s v="NO"/>
    <x v="0"/>
    <s v="Bonifico"/>
    <m/>
    <d v="1899-12-30T00:00:00"/>
    <d v="2026-09-01T00:00:00"/>
    <m/>
    <s v="1 OPERATIVA"/>
    <x v="0"/>
    <x v="58"/>
    <s v="2026-09"/>
    <s v=""/>
    <s v="NO"/>
    <s v="DA FARE"/>
    <s v="NO"/>
    <x v="1"/>
    <s v="SI"/>
    <n v="0"/>
    <n v="36"/>
    <m/>
    <n v="36"/>
  </r>
  <r>
    <d v="2026-09-03T00:00:00"/>
    <x v="38"/>
    <s v="Incassi da clienti"/>
    <n v="14000"/>
    <s v="PREVISTO"/>
    <s v="NO"/>
    <x v="0"/>
    <s v="Bonifico"/>
    <m/>
    <d v="2026-07-27T00:00:00"/>
    <d v="2026-09-03T00:00:00"/>
    <s v="acconto trattato con sconto"/>
    <s v="1 OPERATIVA"/>
    <x v="1"/>
    <x v="58"/>
    <s v="2026-09"/>
    <s v=""/>
    <s v="NO"/>
    <s v="DA FARE"/>
    <s v="NO"/>
    <x v="1"/>
    <s v="SI"/>
    <s v="DSO"/>
    <n v="38"/>
    <n v="0"/>
    <n v="38"/>
  </r>
  <r>
    <d v="2026-09-04T00:00:00"/>
    <x v="3"/>
    <s v="Lavorazioni esterne"/>
    <n v="-5200"/>
    <s v="CERTO"/>
    <s v="NO"/>
    <x v="0"/>
    <s v="Bonifico"/>
    <m/>
    <d v="2026-07-04T00:00:00"/>
    <d v="2026-09-04T00:00:00"/>
    <m/>
    <s v="1 OPERATIVA"/>
    <x v="0"/>
    <x v="58"/>
    <s v="2026-09"/>
    <s v=""/>
    <s v="NO"/>
    <s v="DA FARE"/>
    <s v="NO"/>
    <x v="1"/>
    <s v="SI"/>
    <s v="DPO"/>
    <n v="39"/>
    <n v="-23"/>
    <n v="39"/>
  </r>
  <r>
    <d v="2026-09-06T00:00:00"/>
    <x v="39"/>
    <s v="Acquisto macchinari e impianti"/>
    <n v="-32000"/>
    <s v="CERTO"/>
    <s v="NO"/>
    <x v="0"/>
    <s v="Bonifico"/>
    <m/>
    <d v="1899-12-30T00:00:00"/>
    <d v="2026-09-06T00:00:00"/>
    <s v="investimento programmato"/>
    <s v="2 INVESTIMENTI"/>
    <x v="0"/>
    <x v="58"/>
    <s v="2026-09"/>
    <s v=""/>
    <s v="NO"/>
    <s v="DA FARE"/>
    <s v="NO"/>
    <x v="1"/>
    <s v="SI"/>
    <n v="0"/>
    <n v="41"/>
    <m/>
    <n v="41"/>
  </r>
  <r>
    <d v="2026-09-09T00:00:00"/>
    <x v="40"/>
    <s v="Nuovi finanziamenti"/>
    <n v="25000"/>
    <s v="CERTO"/>
    <s v="NO"/>
    <x v="0"/>
    <s v="Bonifico"/>
    <m/>
    <d v="1899-12-30T00:00:00"/>
    <d v="2026-09-09T00:00:00"/>
    <s v="erogazione a 3 gg dal saldo"/>
    <s v="3 FINANZIAMENTI"/>
    <x v="1"/>
    <x v="59"/>
    <s v="2026-09"/>
    <s v=""/>
    <s v="NO"/>
    <s v="DA FARE"/>
    <s v="NO"/>
    <x v="1"/>
    <s v="SI"/>
    <n v="0"/>
    <n v="44"/>
    <m/>
    <n v="44"/>
  </r>
  <r>
    <d v="2026-09-09T00:00:00"/>
    <x v="5"/>
    <s v="Imposte e F24"/>
    <n v="-7900"/>
    <s v="CERTO"/>
    <s v="NO"/>
    <x v="0"/>
    <s v="F24"/>
    <m/>
    <d v="1899-12-30T00:00:00"/>
    <d v="2026-09-09T00:00:00"/>
    <m/>
    <s v="1 OPERATIVA"/>
    <x v="0"/>
    <x v="59"/>
    <s v="2026-09"/>
    <s v=""/>
    <s v="NO"/>
    <s v="DA FARE"/>
    <s v="NO"/>
    <x v="1"/>
    <s v="SI"/>
    <n v="0"/>
    <n v="44"/>
    <m/>
    <n v="44"/>
  </r>
  <r>
    <d v="2026-09-10T00:00:00"/>
    <x v="4"/>
    <s v="Rimborso finanziamenti"/>
    <n v="-2400"/>
    <s v="CERTO"/>
    <s v="NO"/>
    <x v="0"/>
    <s v="RID"/>
    <m/>
    <d v="1899-12-30T00:00:00"/>
    <d v="2026-09-10T00:00:00"/>
    <m/>
    <s v="3 FINANZIAMENTI"/>
    <x v="0"/>
    <x v="59"/>
    <s v="2026-09"/>
    <s v=""/>
    <s v="NO"/>
    <s v="DA FARE"/>
    <s v="NO"/>
    <x v="1"/>
    <s v="SI"/>
    <n v="0"/>
    <n v="45"/>
    <m/>
    <n v="45"/>
  </r>
  <r>
    <d v="2026-09-12T00:00:00"/>
    <x v="34"/>
    <s v="Servizi e consulenze"/>
    <n v="-2400"/>
    <s v="CERTO"/>
    <s v="NO"/>
    <x v="0"/>
    <s v="RID"/>
    <m/>
    <d v="2026-07-22T00:00:00"/>
    <d v="2026-09-12T00:00:00"/>
    <m/>
    <s v="1 OPERATIVA"/>
    <x v="0"/>
    <x v="59"/>
    <s v="2026-09"/>
    <s v=""/>
    <s v="NO"/>
    <s v="DA FARE"/>
    <s v="NO"/>
    <x v="1"/>
    <s v="SI"/>
    <s v="DPO"/>
    <n v="47"/>
    <n v="-5"/>
    <n v="47"/>
  </r>
  <r>
    <d v="2026-09-15T00:00:00"/>
    <x v="41"/>
    <s v="Apporti dei soci"/>
    <n v="30000"/>
    <s v="CERTO"/>
    <s v="NO"/>
    <x v="0"/>
    <s v="Bonifico"/>
    <m/>
    <d v="1899-12-30T00:00:00"/>
    <d v="2026-09-15T00:00:00"/>
    <s v="deliberato in assemblea"/>
    <s v="3 FINANZIAMENTI"/>
    <x v="1"/>
    <x v="60"/>
    <s v="2026-09"/>
    <s v=""/>
    <s v="NO"/>
    <s v="DA FARE"/>
    <s v="NO"/>
    <x v="1"/>
    <s v="SI"/>
    <n v="0"/>
    <n v="50"/>
    <m/>
    <n v="50"/>
  </r>
  <r>
    <d v="2026-09-17T00:00:00"/>
    <x v="42"/>
    <s v="Incassi da clienti"/>
    <n v="19500"/>
    <s v="PREVISTO"/>
    <s v="NO"/>
    <x v="0"/>
    <s v="Bonifico"/>
    <m/>
    <d v="2026-08-06T00:00:00"/>
    <d v="2026-09-17T00:00:00"/>
    <m/>
    <s v="1 OPERATIVA"/>
    <x v="1"/>
    <x v="60"/>
    <s v="2026-09"/>
    <s v=""/>
    <s v="NO"/>
    <s v="DA FARE"/>
    <s v="NO"/>
    <x v="1"/>
    <s v="SI"/>
    <s v="DSO"/>
    <n v="52"/>
    <n v="10"/>
    <n v="52"/>
  </r>
  <r>
    <d v="2026-09-19T00:00:00"/>
    <x v="36"/>
    <s v="Rimborso finanziamenti"/>
    <n v="-1850"/>
    <s v="CERTO"/>
    <s v="NO"/>
    <x v="0"/>
    <s v="RID"/>
    <m/>
    <d v="1899-12-30T00:00:00"/>
    <d v="2026-09-19T00:00:00"/>
    <m/>
    <s v="3 FINANZIAMENTI"/>
    <x v="0"/>
    <x v="60"/>
    <s v="2026-09"/>
    <s v=""/>
    <s v="NO"/>
    <s v="DA FARE"/>
    <s v="NO"/>
    <x v="1"/>
    <s v="SI"/>
    <n v="0"/>
    <n v="54"/>
    <m/>
    <n v="54"/>
  </r>
  <r>
    <d v="2026-09-20T00:00:00"/>
    <x v="43"/>
    <s v="Acquisto titoli e portafoglio"/>
    <n v="-20000"/>
    <s v="CERTO"/>
    <s v="NO"/>
    <x v="1"/>
    <s v="Bonifico"/>
    <m/>
    <d v="1899-12-30T00:00:00"/>
    <d v="2026-09-20T00:00:00"/>
    <s v="prima finestra"/>
    <s v="2 INVESTIMENTI"/>
    <x v="0"/>
    <x v="60"/>
    <s v="2026-09"/>
    <s v=""/>
    <s v="NO"/>
    <s v="DA FARE"/>
    <s v="NO"/>
    <x v="1"/>
    <s v="SI"/>
    <n v="0"/>
    <n v="55"/>
    <m/>
    <n v="55"/>
  </r>
  <r>
    <d v="2026-09-21T00:00:00"/>
    <x v="27"/>
    <s v="Affitti e utenze"/>
    <n v="-3050"/>
    <s v="CERTO"/>
    <s v="NO"/>
    <x v="0"/>
    <s v="RID"/>
    <m/>
    <d v="1899-12-30T00:00:00"/>
    <d v="2026-09-21T00:00:00"/>
    <m/>
    <s v="1 OPERATIVA"/>
    <x v="0"/>
    <x v="61"/>
    <s v="2026-09"/>
    <s v=""/>
    <s v="NO"/>
    <s v="DA FARE"/>
    <s v="NO"/>
    <x v="1"/>
    <s v="SI"/>
    <n v="0"/>
    <n v="56"/>
    <m/>
    <n v="56"/>
  </r>
  <r>
    <d v="2026-09-23T00:00:00"/>
    <x v="44"/>
    <s v="Vendita di beni aziendali"/>
    <n v="12000"/>
    <s v="PREVISTO"/>
    <s v="NO"/>
    <x v="0"/>
    <s v="Bonifico"/>
    <m/>
    <d v="1899-12-30T00:00:00"/>
    <d v="2026-09-23T00:00:00"/>
    <s v="trattativa in corso"/>
    <s v="2 INVESTIMENTI"/>
    <x v="1"/>
    <x v="61"/>
    <s v="2026-09"/>
    <s v=""/>
    <s v="NO"/>
    <s v="DA FARE"/>
    <s v="NO"/>
    <x v="1"/>
    <s v="SI"/>
    <n v="0"/>
    <n v="58"/>
    <m/>
    <n v="58"/>
  </r>
  <r>
    <d v="2026-09-25T00:00:00"/>
    <x v="45"/>
    <s v="Incassi da clienti"/>
    <n v="18000"/>
    <s v="CERTO"/>
    <s v="NO"/>
    <x v="0"/>
    <s v="Bonifico"/>
    <m/>
    <d v="2026-08-11T00:00:00"/>
    <d v="2026-09-25T00:00:00"/>
    <m/>
    <s v="1 OPERATIVA"/>
    <x v="1"/>
    <x v="61"/>
    <s v="2026-09"/>
    <s v=""/>
    <s v="NO"/>
    <s v="DA FARE"/>
    <s v="NO"/>
    <x v="1"/>
    <s v="SI"/>
    <s v="DSO"/>
    <n v="60"/>
    <n v="15"/>
    <n v="60"/>
  </r>
  <r>
    <d v="2026-09-27T00:00:00"/>
    <x v="46"/>
    <s v="Nuovi finanziamenti"/>
    <n v="18000"/>
    <s v="PREVISTO"/>
    <s v="NO"/>
    <x v="0"/>
    <s v="Bonifico"/>
    <m/>
    <d v="1899-12-30T00:00:00"/>
    <d v="2026-09-27T00:00:00"/>
    <s v="linea gia' deliberata"/>
    <s v="3 FINANZIAMENTI"/>
    <x v="1"/>
    <x v="61"/>
    <s v="2026-09"/>
    <s v=""/>
    <s v="NO"/>
    <s v="DA FARE"/>
    <s v="NO"/>
    <x v="1"/>
    <s v="SI"/>
    <n v="0"/>
    <n v="62"/>
    <m/>
    <n v="62"/>
  </r>
  <r>
    <d v="2026-09-28T00:00:00"/>
    <x v="0"/>
    <s v="Materie prime"/>
    <n v="-9500"/>
    <s v="CERTO"/>
    <s v="NO"/>
    <x v="0"/>
    <s v="Ri.Ba"/>
    <m/>
    <d v="2026-07-30T00:00:00"/>
    <d v="2026-09-28T00:00:00"/>
    <m/>
    <s v="1 OPERATIVA"/>
    <x v="0"/>
    <x v="62"/>
    <s v="2026-09"/>
    <s v=""/>
    <s v="NO"/>
    <s v="DA FARE"/>
    <s v="NO"/>
    <x v="1"/>
    <s v="SI"/>
    <s v="DPO"/>
    <n v="63"/>
    <n v="3"/>
    <n v="63"/>
  </r>
  <r>
    <d v="2026-10-01T00:00:00"/>
    <x v="2"/>
    <s v="Stipendi e contributi"/>
    <n v="-24800"/>
    <s v="CERTO"/>
    <s v="NO"/>
    <x v="0"/>
    <s v="Bonifico"/>
    <m/>
    <d v="1899-12-30T00:00:00"/>
    <d v="2026-10-01T00:00:00"/>
    <m/>
    <s v="1 OPERATIVA"/>
    <x v="0"/>
    <x v="62"/>
    <s v="2026-10"/>
    <s v=""/>
    <s v="NO"/>
    <s v="DA FARE"/>
    <s v="NO"/>
    <x v="1"/>
    <s v="SI"/>
    <n v="0"/>
    <n v="66"/>
    <m/>
    <n v="66"/>
  </r>
  <r>
    <d v="2026-10-03T00:00:00"/>
    <x v="47"/>
    <s v="Incassi da clienti"/>
    <n v="21000"/>
    <s v="CERTO"/>
    <s v="NO"/>
    <x v="0"/>
    <s v="Bonifico"/>
    <m/>
    <d v="2026-08-24T00:00:00"/>
    <d v="2026-10-03T00:00:00"/>
    <m/>
    <s v="1 OPERATIVA"/>
    <x v="1"/>
    <x v="62"/>
    <s v="2026-10"/>
    <s v=""/>
    <s v="NO"/>
    <s v="DA FARE"/>
    <s v="NO"/>
    <x v="1"/>
    <s v="SI"/>
    <s v="DSO"/>
    <n v="68"/>
    <n v="28"/>
    <n v="68"/>
  </r>
  <r>
    <d v="2026-10-04T00:00:00"/>
    <x v="3"/>
    <s v="Lavorazioni esterne"/>
    <n v="-6800"/>
    <s v="CERTO"/>
    <s v="NO"/>
    <x v="0"/>
    <s v="Bonifico"/>
    <m/>
    <d v="2026-08-10T00:00:00"/>
    <d v="2026-10-04T00:00:00"/>
    <m/>
    <s v="1 OPERATIVA"/>
    <x v="0"/>
    <x v="62"/>
    <s v="2026-10"/>
    <s v=""/>
    <s v="NO"/>
    <s v="DA FARE"/>
    <s v="NO"/>
    <x v="1"/>
    <s v="SI"/>
    <s v="DPO"/>
    <n v="69"/>
    <n v="14"/>
    <n v="69"/>
  </r>
  <r>
    <d v="2026-10-09T00:00:00"/>
    <x v="5"/>
    <s v="Imposte e F24"/>
    <n v="-8600"/>
    <s v="CERTO"/>
    <s v="NO"/>
    <x v="0"/>
    <s v="F24"/>
    <m/>
    <d v="1899-12-30T00:00:00"/>
    <d v="2026-10-09T00:00:00"/>
    <m/>
    <s v="1 OPERATIVA"/>
    <x v="0"/>
    <x v="63"/>
    <s v="2026-10"/>
    <s v=""/>
    <s v="NO"/>
    <s v="DA FARE"/>
    <s v="NO"/>
    <x v="1"/>
    <s v="SI"/>
    <n v="0"/>
    <n v="74"/>
    <m/>
    <n v="74"/>
  </r>
  <r>
    <d v="2026-10-10T00:00:00"/>
    <x v="48"/>
    <s v="Incassi da clienti"/>
    <n v="15000"/>
    <s v="PREVISTO"/>
    <s v="NO"/>
    <x v="0"/>
    <s v="Bonifico"/>
    <m/>
    <d v="2026-08-21T00:00:00"/>
    <d v="2026-10-10T00:00:00"/>
    <m/>
    <s v="1 OPERATIVA"/>
    <x v="1"/>
    <x v="63"/>
    <s v="2026-10"/>
    <s v=""/>
    <s v="NO"/>
    <s v="DA FARE"/>
    <s v="NO"/>
    <x v="1"/>
    <s v="SI"/>
    <s v="DSO"/>
    <n v="75"/>
    <n v="25"/>
    <n v="75"/>
  </r>
  <r>
    <d v="2026-10-10T00:00:00"/>
    <x v="4"/>
    <s v="Rimborso finanziamenti"/>
    <n v="-2400"/>
    <s v="CERTO"/>
    <s v="NO"/>
    <x v="0"/>
    <s v="RID"/>
    <m/>
    <d v="1899-12-30T00:00:00"/>
    <d v="2026-10-10T00:00:00"/>
    <m/>
    <s v="3 FINANZIAMENTI"/>
    <x v="0"/>
    <x v="63"/>
    <s v="2026-10"/>
    <s v=""/>
    <s v="NO"/>
    <s v="DA FARE"/>
    <s v="NO"/>
    <x v="1"/>
    <s v="SI"/>
    <n v="0"/>
    <n v="75"/>
    <m/>
    <n v="75"/>
  </r>
  <r>
    <d v="2026-10-13T00:00:00"/>
    <x v="49"/>
    <s v="Acquisto titoli e portafoglio"/>
    <n v="-15000"/>
    <s v="CERTO"/>
    <s v="NO"/>
    <x v="1"/>
    <s v="Bonifico"/>
    <m/>
    <d v="1899-12-30T00:00:00"/>
    <d v="2026-10-13T00:00:00"/>
    <s v="seconda finestra"/>
    <s v="2 INVESTIMENTI"/>
    <x v="0"/>
    <x v="64"/>
    <s v="2026-10"/>
    <s v=""/>
    <s v="NO"/>
    <s v="DA FARE"/>
    <s v="NO"/>
    <x v="1"/>
    <s v="SI"/>
    <n v="0"/>
    <n v="78"/>
    <m/>
    <n v="78"/>
  </r>
  <r>
    <d v="2026-10-15T00:00:00"/>
    <x v="7"/>
    <s v="Prelievi e dividendi ai soci"/>
    <n v="-15000"/>
    <s v="CERTO"/>
    <s v="NO"/>
    <x v="0"/>
    <s v="Bonifico"/>
    <m/>
    <d v="1899-12-30T00:00:00"/>
    <d v="2026-10-15T00:00:00"/>
    <m/>
    <s v="3 FINANZIAMENTI"/>
    <x v="0"/>
    <x v="64"/>
    <s v="2026-10"/>
    <s v=""/>
    <s v="NO"/>
    <s v="DA FARE"/>
    <s v="NO"/>
    <x v="1"/>
    <s v="SI"/>
    <n v="0"/>
    <n v="80"/>
    <m/>
    <n v="80"/>
  </r>
  <r>
    <d v="2026-10-17T00:00:00"/>
    <x v="50"/>
    <s v="Incassi da clienti"/>
    <n v="16400"/>
    <s v="PREVISTO"/>
    <s v="NO"/>
    <x v="0"/>
    <s v="Bonifico"/>
    <m/>
    <d v="2026-09-02T00:00:00"/>
    <d v="2026-10-17T00:00:00"/>
    <m/>
    <s v="1 OPERATIVA"/>
    <x v="1"/>
    <x v="64"/>
    <s v="2026-10"/>
    <s v=""/>
    <s v="NO"/>
    <s v="DA FARE"/>
    <s v="NO"/>
    <x v="1"/>
    <s v="SI"/>
    <s v="DSO"/>
    <n v="82"/>
    <n v="37"/>
    <n v="82"/>
  </r>
  <r>
    <d v="2026-10-19T00:00:00"/>
    <x v="36"/>
    <s v="Rimborso finanziamenti"/>
    <n v="-1850"/>
    <s v="CERTO"/>
    <s v="NO"/>
    <x v="0"/>
    <s v="RID"/>
    <m/>
    <d v="1899-12-30T00:00:00"/>
    <d v="2026-10-19T00:00:00"/>
    <m/>
    <s v="3 FINANZIAMENTI"/>
    <x v="0"/>
    <x v="65"/>
    <s v="2026-10"/>
    <s v=""/>
    <s v="NO"/>
    <s v="DA FARE"/>
    <s v="NO"/>
    <x v="1"/>
    <s v="SI"/>
    <n v="0"/>
    <n v="84"/>
    <m/>
    <n v="84"/>
  </r>
  <r>
    <d v="2026-10-20T00:00:00"/>
    <x v="51"/>
    <s v="Cedole e dividendi incassati"/>
    <n v="600"/>
    <s v="CERTO"/>
    <s v="NO"/>
    <x v="1"/>
    <s v="Bonifico"/>
    <m/>
    <d v="1899-12-30T00:00:00"/>
    <d v="2026-10-20T00:00:00"/>
    <m/>
    <s v="2 INVESTIMENTI"/>
    <x v="1"/>
    <x v="65"/>
    <s v="2026-10"/>
    <s v=""/>
    <s v="NO"/>
    <s v="DA FARE"/>
    <s v="NO"/>
    <x v="1"/>
    <s v="SI"/>
    <n v="0"/>
    <n v="85"/>
    <m/>
    <n v="85"/>
  </r>
  <r>
    <d v="2026-10-21T00:00:00"/>
    <x v="27"/>
    <s v="Affitti e utenze"/>
    <n v="-3050"/>
    <s v="CERTO"/>
    <s v="NO"/>
    <x v="0"/>
    <s v="RID"/>
    <m/>
    <d v="1899-12-30T00:00:00"/>
    <d v="2026-10-21T00:00:00"/>
    <m/>
    <s v="1 OPERATIVA"/>
    <x v="0"/>
    <x v="65"/>
    <s v="2026-10"/>
    <s v=""/>
    <s v="NO"/>
    <s v="DA FARE"/>
    <s v="NO"/>
    <x v="1"/>
    <s v="SI"/>
    <n v="0"/>
    <n v="86"/>
    <m/>
    <n v="86"/>
  </r>
  <r>
    <d v="2026-10-23T00:00:00"/>
    <x v="52"/>
    <s v="Vendita titoli e portafoglio"/>
    <n v="8000"/>
    <s v="CERTO"/>
    <s v="NO"/>
    <x v="1"/>
    <s v="Bonifico"/>
    <m/>
    <d v="1899-12-30T00:00:00"/>
    <d v="2026-10-23T00:00:00"/>
    <m/>
    <s v="2 INVESTIMENTI"/>
    <x v="1"/>
    <x v="65"/>
    <s v="2026-10"/>
    <s v=""/>
    <s v="NO"/>
    <s v="DA FARE"/>
    <s v="NO"/>
    <x v="1"/>
    <s v="SI"/>
    <n v="0"/>
    <n v="88"/>
    <m/>
    <n v="88"/>
  </r>
  <r>
    <d v="2026-11-04T00:00:00"/>
    <x v="53"/>
    <s v="Materie prime"/>
    <n v="-10300"/>
    <s v="CERTO"/>
    <s v="NO"/>
    <x v="0"/>
    <s v="Ri.Ba"/>
    <m/>
    <d v="2026-09-15T00:00:00"/>
    <d v="2026-11-04T00:00:00"/>
    <m/>
    <s v="1 OPERATIVA"/>
    <x v="0"/>
    <x v="66"/>
    <s v="2026-11"/>
    <s v=""/>
    <s v="NO"/>
    <s v="DA FARE"/>
    <s v="NO"/>
    <x v="0"/>
    <s v="SI"/>
    <s v="DPO"/>
    <n v="100"/>
    <n v="50"/>
    <n v="100"/>
  </r>
  <r>
    <d v="2026-11-06T00:00:00"/>
    <x v="54"/>
    <s v="Incassi da clienti"/>
    <n v="31500"/>
    <s v="CERTO"/>
    <s v="NO"/>
    <x v="0"/>
    <s v="Bonifico"/>
    <m/>
    <d v="2026-09-29T00:00:00"/>
    <d v="2026-11-06T00:00:00"/>
    <m/>
    <s v="1 OPERATIVA"/>
    <x v="1"/>
    <x v="66"/>
    <s v="2026-11"/>
    <s v=""/>
    <s v="NO"/>
    <s v="DA FARE"/>
    <s v="NO"/>
    <x v="0"/>
    <s v="SI"/>
    <s v="DSO"/>
    <n v="102"/>
    <n v="64"/>
    <n v="102"/>
  </r>
  <r>
    <d v="2026-11-07T00:00:00"/>
    <x v="2"/>
    <s v="Stipendi e contributi"/>
    <n v="-24800"/>
    <s v="CERTO"/>
    <s v="NO"/>
    <x v="0"/>
    <s v="Bonifico"/>
    <m/>
    <d v="1899-12-30T00:00:00"/>
    <d v="2026-11-07T00:00:00"/>
    <m/>
    <s v="1 OPERATIVA"/>
    <x v="0"/>
    <x v="66"/>
    <s v="2026-11"/>
    <s v=""/>
    <s v="NO"/>
    <s v="DA FARE"/>
    <s v="NO"/>
    <x v="0"/>
    <s v="SI"/>
    <n v="0"/>
    <n v="103"/>
    <m/>
    <n v="103"/>
  </r>
  <r>
    <d v="2026-11-10T00:00:00"/>
    <x v="3"/>
    <s v="Lavorazioni esterne"/>
    <n v="-6100"/>
    <s v="CERTO"/>
    <s v="NO"/>
    <x v="0"/>
    <s v="Bonifico"/>
    <m/>
    <d v="2026-09-13T00:00:00"/>
    <d v="2026-11-10T00:00:00"/>
    <m/>
    <s v="1 OPERATIVA"/>
    <x v="0"/>
    <x v="67"/>
    <s v="2026-11"/>
    <s v=""/>
    <s v="NO"/>
    <s v="DA FARE"/>
    <s v="NO"/>
    <x v="0"/>
    <s v="SI"/>
    <s v="DPO"/>
    <n v="106"/>
    <n v="48"/>
    <n v="106"/>
  </r>
  <r>
    <d v="2026-11-16T00:00:00"/>
    <x v="4"/>
    <s v="Rimborso finanziamenti"/>
    <n v="-2400"/>
    <s v="CERTO"/>
    <s v="NO"/>
    <x v="0"/>
    <s v="RID"/>
    <m/>
    <d v="1899-12-30T00:00:00"/>
    <d v="2026-11-16T00:00:00"/>
    <m/>
    <s v="3 FINANZIAMENTI"/>
    <x v="0"/>
    <x v="68"/>
    <s v="2026-11"/>
    <s v=""/>
    <s v="NO"/>
    <s v="DA FARE"/>
    <s v="NO"/>
    <x v="0"/>
    <s v="SI"/>
    <n v="0"/>
    <n v="112"/>
    <m/>
    <n v="112"/>
  </r>
  <r>
    <d v="2026-11-17T00:00:00"/>
    <x v="5"/>
    <s v="Imposte e F24"/>
    <n v="-8500"/>
    <s v="CERTO"/>
    <s v="NO"/>
    <x v="0"/>
    <s v="F24"/>
    <m/>
    <d v="1899-12-30T00:00:00"/>
    <d v="2026-11-17T00:00:00"/>
    <m/>
    <s v="1 OPERATIVA"/>
    <x v="0"/>
    <x v="68"/>
    <s v="2026-11"/>
    <s v=""/>
    <s v="NO"/>
    <s v="DA FARE"/>
    <s v="NO"/>
    <x v="0"/>
    <s v="SI"/>
    <n v="0"/>
    <n v="113"/>
    <m/>
    <n v="113"/>
  </r>
  <r>
    <d v="2026-11-18T00:00:00"/>
    <x v="11"/>
    <s v="Servizi e consulenze"/>
    <n v="-2400"/>
    <s v="CERTO"/>
    <s v="NO"/>
    <x v="0"/>
    <s v="RID"/>
    <m/>
    <d v="2026-09-17T00:00:00"/>
    <d v="2026-11-18T00:00:00"/>
    <m/>
    <s v="1 OPERATIVA"/>
    <x v="0"/>
    <x v="68"/>
    <s v="2026-11"/>
    <s v=""/>
    <s v="NO"/>
    <s v="DA FARE"/>
    <s v="NO"/>
    <x v="0"/>
    <s v="SI"/>
    <s v="DPO"/>
    <n v="114"/>
    <n v="52"/>
    <n v="114"/>
  </r>
  <r>
    <d v="2026-11-19T00:00:00"/>
    <x v="55"/>
    <s v="Incassi da clienti"/>
    <n v="28800"/>
    <s v="PREVISTO"/>
    <s v="NO"/>
    <x v="0"/>
    <s v="Bonifico"/>
    <m/>
    <d v="2026-10-08T00:00:00"/>
    <d v="2026-11-19T00:00:00"/>
    <m/>
    <s v="1 OPERATIVA"/>
    <x v="1"/>
    <x v="68"/>
    <s v="2026-11"/>
    <s v=""/>
    <s v="NO"/>
    <s v="DA FARE"/>
    <s v="NO"/>
    <x v="0"/>
    <s v="SI"/>
    <s v="DSO"/>
    <n v="115"/>
    <n v="73"/>
    <n v="115"/>
  </r>
  <r>
    <d v="2026-11-25T00:00:00"/>
    <x v="8"/>
    <s v="Rimborso finanziamenti"/>
    <n v="-1850"/>
    <s v="CERTO"/>
    <s v="NO"/>
    <x v="0"/>
    <s v="RID"/>
    <m/>
    <d v="1899-12-30T00:00:00"/>
    <d v="2026-11-25T00:00:00"/>
    <m/>
    <s v="3 FINANZIAMENTI"/>
    <x v="0"/>
    <x v="69"/>
    <s v="2026-11"/>
    <s v=""/>
    <s v="NO"/>
    <s v="DA FARE"/>
    <s v="NO"/>
    <x v="0"/>
    <s v="SI"/>
    <n v="0"/>
    <n v="121"/>
    <m/>
    <n v="121"/>
  </r>
  <r>
    <d v="2026-11-27T00:00:00"/>
    <x v="9"/>
    <s v="Affitti e utenze"/>
    <n v="-3100"/>
    <s v="CERTO"/>
    <s v="NO"/>
    <x v="0"/>
    <s v="RID"/>
    <m/>
    <d v="1899-12-30T00:00:00"/>
    <d v="2026-11-27T00:00:00"/>
    <m/>
    <s v="1 OPERATIVA"/>
    <x v="0"/>
    <x v="69"/>
    <s v="2026-11"/>
    <s v=""/>
    <s v="NO"/>
    <s v="DA FARE"/>
    <s v="NO"/>
    <x v="0"/>
    <s v="SI"/>
    <n v="0"/>
    <n v="123"/>
    <m/>
    <n v="123"/>
  </r>
  <r>
    <d v="2026-12-04T00:00:00"/>
    <x v="56"/>
    <s v="Materie prime"/>
    <n v="-7900"/>
    <s v="CERTO"/>
    <s v="NO"/>
    <x v="0"/>
    <s v="Ri.Ba"/>
    <m/>
    <d v="2026-10-13T00:00:00"/>
    <d v="2026-12-04T00:00:00"/>
    <m/>
    <s v="1 OPERATIVA"/>
    <x v="0"/>
    <x v="70"/>
    <s v="2026-12"/>
    <s v=""/>
    <s v="NO"/>
    <s v="DA FARE"/>
    <s v="NO"/>
    <x v="0"/>
    <s v="SI"/>
    <s v="DPO"/>
    <n v="130"/>
    <n v="78"/>
    <n v="130"/>
  </r>
  <r>
    <d v="2026-12-06T00:00:00"/>
    <x v="57"/>
    <s v="Incassi da clienti"/>
    <n v="27000"/>
    <s v="CERTO"/>
    <s v="NO"/>
    <x v="0"/>
    <s v="Bonifico"/>
    <m/>
    <d v="2026-10-22T00:00:00"/>
    <d v="2026-12-06T00:00:00"/>
    <m/>
    <s v="1 OPERATIVA"/>
    <x v="1"/>
    <x v="70"/>
    <s v="2026-12"/>
    <s v=""/>
    <s v="NO"/>
    <s v="DA FARE"/>
    <s v="NO"/>
    <x v="0"/>
    <s v="SI"/>
    <s v="DSO"/>
    <n v="132"/>
    <n v="87"/>
    <n v="132"/>
  </r>
  <r>
    <d v="2026-12-07T00:00:00"/>
    <x v="2"/>
    <s v="Stipendi e contributi"/>
    <n v="-37000"/>
    <s v="CERTO"/>
    <s v="NO"/>
    <x v="0"/>
    <s v="Bonifico"/>
    <m/>
    <d v="1899-12-30T00:00:00"/>
    <d v="2026-12-07T00:00:00"/>
    <m/>
    <s v="1 OPERATIVA"/>
    <x v="0"/>
    <x v="71"/>
    <s v="2026-12"/>
    <s v=""/>
    <s v="NO"/>
    <s v="DA FARE"/>
    <s v="NO"/>
    <x v="0"/>
    <s v="SI"/>
    <n v="0"/>
    <n v="133"/>
    <m/>
    <n v="133"/>
  </r>
  <r>
    <d v="2026-12-10T00:00:00"/>
    <x v="3"/>
    <s v="Lavorazioni esterne"/>
    <n v="-4300"/>
    <s v="CERTO"/>
    <s v="NO"/>
    <x v="0"/>
    <s v="Bonifico"/>
    <m/>
    <d v="2026-10-11T00:00:00"/>
    <d v="2026-12-10T00:00:00"/>
    <m/>
    <s v="1 OPERATIVA"/>
    <x v="0"/>
    <x v="71"/>
    <s v="2026-12"/>
    <s v=""/>
    <s v="NO"/>
    <s v="DA FARE"/>
    <s v="NO"/>
    <x v="0"/>
    <s v="SI"/>
    <s v="DPO"/>
    <n v="136"/>
    <n v="76"/>
    <n v="136"/>
  </r>
  <r>
    <d v="2026-12-16T00:00:00"/>
    <x v="4"/>
    <s v="Rimborso finanziamenti"/>
    <n v="-2400"/>
    <s v="CERTO"/>
    <s v="NO"/>
    <x v="0"/>
    <s v="RID"/>
    <m/>
    <d v="1899-12-30T00:00:00"/>
    <d v="2026-12-16T00:00:00"/>
    <m/>
    <s v="3 FINANZIAMENTI"/>
    <x v="0"/>
    <x v="72"/>
    <s v="2026-12"/>
    <s v=""/>
    <s v="NO"/>
    <s v="DA FARE"/>
    <s v="NO"/>
    <x v="0"/>
    <s v="SI"/>
    <n v="0"/>
    <n v="142"/>
    <m/>
    <n v="142"/>
  </r>
  <r>
    <d v="2026-12-17T00:00:00"/>
    <x v="5"/>
    <s v="Imposte e F24"/>
    <n v="-8500"/>
    <s v="CERTO"/>
    <s v="NO"/>
    <x v="0"/>
    <s v="F24"/>
    <m/>
    <d v="1899-12-30T00:00:00"/>
    <d v="2026-12-17T00:00:00"/>
    <m/>
    <s v="1 OPERATIVA"/>
    <x v="0"/>
    <x v="72"/>
    <s v="2026-12"/>
    <s v=""/>
    <s v="NO"/>
    <s v="DA FARE"/>
    <s v="NO"/>
    <x v="0"/>
    <s v="SI"/>
    <n v="0"/>
    <n v="143"/>
    <m/>
    <n v="143"/>
  </r>
  <r>
    <d v="2026-12-19T00:00:00"/>
    <x v="58"/>
    <s v="Incassi da clienti"/>
    <n v="32400"/>
    <s v="PREVISTO"/>
    <s v="NO"/>
    <x v="0"/>
    <s v="Bonifico"/>
    <m/>
    <d v="2026-11-09T00:00:00"/>
    <d v="2026-12-19T00:00:00"/>
    <m/>
    <s v="1 OPERATIVA"/>
    <x v="1"/>
    <x v="72"/>
    <s v="2026-12"/>
    <s v=""/>
    <s v="NO"/>
    <s v="DA FARE"/>
    <s v="NO"/>
    <x v="0"/>
    <s v="SI"/>
    <s v="DSO"/>
    <n v="145"/>
    <n v="105"/>
    <n v="145"/>
  </r>
  <r>
    <d v="2026-12-21T00:00:00"/>
    <x v="59"/>
    <s v="Imposte e F24"/>
    <n v="-14000"/>
    <s v="CERTO"/>
    <s v="NO"/>
    <x v="0"/>
    <s v="F24"/>
    <m/>
    <d v="1899-12-30T00:00:00"/>
    <d v="2026-12-21T00:00:00"/>
    <s v="sempre il mese piu' pesante"/>
    <s v="1 OPERATIVA"/>
    <x v="0"/>
    <x v="73"/>
    <s v="2026-12"/>
    <s v=""/>
    <s v="NO"/>
    <s v="DA FARE"/>
    <s v="NO"/>
    <x v="0"/>
    <s v="SI"/>
    <n v="0"/>
    <n v="147"/>
    <m/>
    <n v="147"/>
  </r>
  <r>
    <d v="2026-12-25T00:00:00"/>
    <x v="8"/>
    <s v="Rimborso finanziamenti"/>
    <n v="-1850"/>
    <s v="CERTO"/>
    <s v="NO"/>
    <x v="0"/>
    <s v="RID"/>
    <m/>
    <d v="1899-12-30T00:00:00"/>
    <d v="2026-12-25T00:00:00"/>
    <m/>
    <s v="3 FINANZIAMENTI"/>
    <x v="0"/>
    <x v="73"/>
    <s v="2026-12"/>
    <s v=""/>
    <s v="NO"/>
    <s v="DA FARE"/>
    <s v="NO"/>
    <x v="0"/>
    <s v="SI"/>
    <n v="0"/>
    <n v="151"/>
    <m/>
    <n v="151"/>
  </r>
  <r>
    <d v="2026-12-27T00:00:00"/>
    <x v="9"/>
    <s v="Affitti e utenze"/>
    <n v="-3100"/>
    <s v="CERTO"/>
    <s v="NO"/>
    <x v="0"/>
    <s v="RID"/>
    <m/>
    <d v="1899-12-30T00:00:00"/>
    <d v="2026-12-27T00:00:00"/>
    <m/>
    <s v="1 OPERATIVA"/>
    <x v="0"/>
    <x v="73"/>
    <s v="2026-12"/>
    <s v=""/>
    <s v="NO"/>
    <s v="DA FARE"/>
    <s v="NO"/>
    <x v="0"/>
    <s v="SI"/>
    <n v="0"/>
    <n v="153"/>
    <m/>
    <n v="153"/>
  </r>
  <r>
    <d v="2027-01-04T00:00:00"/>
    <x v="0"/>
    <s v="Materie prime"/>
    <n v="-9500"/>
    <s v="CERTO"/>
    <s v="NO"/>
    <x v="0"/>
    <s v="Ri.Ba"/>
    <m/>
    <d v="2026-11-10T00:00:00"/>
    <d v="2027-01-04T00:00:00"/>
    <m/>
    <s v="1 OPERATIVA"/>
    <x v="0"/>
    <x v="74"/>
    <s v="2027-01"/>
    <s v=""/>
    <s v="NO"/>
    <s v="DA FARE"/>
    <s v="NO"/>
    <x v="0"/>
    <s v="SI"/>
    <s v="DPO"/>
    <n v="161"/>
    <n v="106"/>
    <n v="161"/>
  </r>
  <r>
    <d v="2027-01-06T00:00:00"/>
    <x v="60"/>
    <s v="Incassi da clienti"/>
    <n v="30000"/>
    <s v="CERTO"/>
    <s v="NO"/>
    <x v="0"/>
    <s v="Bonifico"/>
    <m/>
    <d v="2026-11-17T00:00:00"/>
    <d v="2027-01-06T00:00:00"/>
    <m/>
    <s v="1 OPERATIVA"/>
    <x v="1"/>
    <x v="74"/>
    <s v="2027-01"/>
    <s v=""/>
    <s v="NO"/>
    <s v="DA FARE"/>
    <s v="NO"/>
    <x v="0"/>
    <s v="SI"/>
    <s v="DSO"/>
    <n v="163"/>
    <n v="113"/>
    <n v="163"/>
  </r>
  <r>
    <d v="2027-01-07T00:00:00"/>
    <x v="2"/>
    <s v="Stipendi e contributi"/>
    <n v="-24800"/>
    <s v="CERTO"/>
    <s v="NO"/>
    <x v="0"/>
    <s v="Bonifico"/>
    <m/>
    <d v="1899-12-30T00:00:00"/>
    <d v="2027-01-07T00:00:00"/>
    <m/>
    <s v="1 OPERATIVA"/>
    <x v="0"/>
    <x v="74"/>
    <s v="2027-01"/>
    <s v=""/>
    <s v="NO"/>
    <s v="DA FARE"/>
    <s v="NO"/>
    <x v="0"/>
    <s v="SI"/>
    <n v="0"/>
    <n v="164"/>
    <m/>
    <n v="164"/>
  </r>
  <r>
    <d v="2027-01-10T00:00:00"/>
    <x v="3"/>
    <s v="Lavorazioni esterne"/>
    <n v="-5500"/>
    <s v="CERTO"/>
    <s v="NO"/>
    <x v="0"/>
    <s v="Bonifico"/>
    <m/>
    <d v="2026-11-21T00:00:00"/>
    <d v="2027-01-10T00:00:00"/>
    <m/>
    <s v="1 OPERATIVA"/>
    <x v="0"/>
    <x v="74"/>
    <s v="2027-01"/>
    <s v=""/>
    <s v="NO"/>
    <s v="DA FARE"/>
    <s v="NO"/>
    <x v="0"/>
    <s v="SI"/>
    <s v="DPO"/>
    <n v="167"/>
    <n v="117"/>
    <n v="167"/>
  </r>
  <r>
    <d v="2027-01-14T00:00:00"/>
    <x v="16"/>
    <s v="Acquisto titoli e portafoglio"/>
    <n v="-20000"/>
    <s v="CERTO"/>
    <s v="NO"/>
    <x v="1"/>
    <s v="Bonifico"/>
    <m/>
    <d v="1899-12-30T00:00:00"/>
    <d v="2027-01-14T00:00:00"/>
    <m/>
    <s v="2 INVESTIMENTI"/>
    <x v="0"/>
    <x v="75"/>
    <s v="2027-01"/>
    <s v=""/>
    <s v="NO"/>
    <s v="DA FARE"/>
    <s v="NO"/>
    <x v="0"/>
    <s v="SI"/>
    <n v="0"/>
    <n v="171"/>
    <m/>
    <n v="171"/>
  </r>
  <r>
    <d v="2027-01-16T00:00:00"/>
    <x v="4"/>
    <s v="Rimborso finanziamenti"/>
    <n v="-2400"/>
    <s v="CERTO"/>
    <s v="NO"/>
    <x v="0"/>
    <s v="RID"/>
    <m/>
    <d v="1899-12-30T00:00:00"/>
    <d v="2027-01-16T00:00:00"/>
    <m/>
    <s v="3 FINANZIAMENTI"/>
    <x v="0"/>
    <x v="75"/>
    <s v="2027-01"/>
    <s v=""/>
    <s v="NO"/>
    <s v="DA FARE"/>
    <s v="NO"/>
    <x v="0"/>
    <s v="SI"/>
    <n v="0"/>
    <n v="173"/>
    <m/>
    <n v="173"/>
  </r>
  <r>
    <d v="2027-01-17T00:00:00"/>
    <x v="5"/>
    <s v="Imposte e F24"/>
    <n v="-8500"/>
    <s v="CERTO"/>
    <s v="NO"/>
    <x v="0"/>
    <s v="F24"/>
    <m/>
    <d v="1899-12-30T00:00:00"/>
    <d v="2027-01-17T00:00:00"/>
    <m/>
    <s v="1 OPERATIVA"/>
    <x v="0"/>
    <x v="75"/>
    <s v="2027-01"/>
    <s v=""/>
    <s v="NO"/>
    <s v="DA FARE"/>
    <s v="NO"/>
    <x v="0"/>
    <s v="SI"/>
    <n v="0"/>
    <n v="174"/>
    <m/>
    <n v="174"/>
  </r>
  <r>
    <d v="2027-01-18T00:00:00"/>
    <x v="11"/>
    <s v="Servizi e consulenze"/>
    <n v="-2400"/>
    <s v="CERTO"/>
    <s v="NO"/>
    <x v="0"/>
    <s v="RID"/>
    <m/>
    <d v="2026-11-21T00:00:00"/>
    <d v="2027-01-18T00:00:00"/>
    <m/>
    <s v="1 OPERATIVA"/>
    <x v="0"/>
    <x v="76"/>
    <s v="2027-01"/>
    <s v=""/>
    <s v="NO"/>
    <s v="DA FARE"/>
    <s v="NO"/>
    <x v="0"/>
    <s v="SI"/>
    <s v="DPO"/>
    <n v="175"/>
    <n v="117"/>
    <n v="175"/>
  </r>
  <r>
    <d v="2027-01-19T00:00:00"/>
    <x v="48"/>
    <s v="Incassi da clienti"/>
    <n v="30000"/>
    <s v="PREVISTO"/>
    <s v="NO"/>
    <x v="0"/>
    <s v="Bonifico"/>
    <m/>
    <d v="2026-12-05T00:00:00"/>
    <d v="2027-01-19T00:00:00"/>
    <m/>
    <s v="1 OPERATIVA"/>
    <x v="1"/>
    <x v="76"/>
    <s v="2027-01"/>
    <s v=""/>
    <s v="NO"/>
    <s v="DA FARE"/>
    <s v="NO"/>
    <x v="0"/>
    <s v="SI"/>
    <s v="DSO"/>
    <n v="176"/>
    <n v="131"/>
    <n v="176"/>
  </r>
  <r>
    <d v="2027-01-25T00:00:00"/>
    <x v="8"/>
    <s v="Rimborso finanziamenti"/>
    <n v="-1850"/>
    <s v="CERTO"/>
    <s v="NO"/>
    <x v="0"/>
    <s v="RID"/>
    <m/>
    <d v="1899-12-30T00:00:00"/>
    <d v="2027-01-25T00:00:00"/>
    <m/>
    <s v="3 FINANZIAMENTI"/>
    <x v="0"/>
    <x v="77"/>
    <s v="2027-01"/>
    <s v=""/>
    <s v="NO"/>
    <s v="DA FARE"/>
    <s v="NO"/>
    <x v="0"/>
    <s v="SI"/>
    <n v="0"/>
    <n v="182"/>
    <m/>
    <n v="182"/>
  </r>
  <r>
    <d v="2027-01-27T00:00:00"/>
    <x v="9"/>
    <s v="Affitti e utenze"/>
    <n v="-3100"/>
    <s v="CERTO"/>
    <s v="NO"/>
    <x v="0"/>
    <s v="RID"/>
    <m/>
    <d v="1899-12-30T00:00:00"/>
    <d v="2027-01-27T00:00:00"/>
    <m/>
    <s v="1 OPERATIVA"/>
    <x v="0"/>
    <x v="77"/>
    <s v="2027-01"/>
    <s v=""/>
    <s v="NO"/>
    <s v="DA FARE"/>
    <s v="NO"/>
    <x v="0"/>
    <s v="SI"/>
    <n v="0"/>
    <n v="184"/>
    <m/>
    <n v="184"/>
  </r>
  <r>
    <d v="2027-02-04T00:00:00"/>
    <x v="53"/>
    <s v="Materie prime"/>
    <n v="-11100"/>
    <s v="PREVISTO"/>
    <s v="NO"/>
    <x v="0"/>
    <s v="Ri.Ba"/>
    <m/>
    <d v="2026-12-04T00:00:00"/>
    <d v="2027-02-04T00:00:00"/>
    <m/>
    <s v="1 OPERATIVA"/>
    <x v="0"/>
    <x v="78"/>
    <s v="2027-02"/>
    <s v=""/>
    <s v="NO"/>
    <s v="DA FARE"/>
    <s v="NO"/>
    <x v="0"/>
    <s v="SI"/>
    <s v="DPO"/>
    <n v="192"/>
    <n v="130"/>
    <n v="192"/>
  </r>
  <r>
    <d v="2027-02-06T00:00:00"/>
    <x v="61"/>
    <s v="Incassi da clienti"/>
    <n v="33000"/>
    <s v="PREVISTO"/>
    <s v="NO"/>
    <x v="0"/>
    <s v="Bonifico"/>
    <m/>
    <d v="2026-12-30T00:00:00"/>
    <d v="2027-02-06T00:00:00"/>
    <m/>
    <s v="1 OPERATIVA"/>
    <x v="1"/>
    <x v="78"/>
    <s v="2027-02"/>
    <s v=""/>
    <s v="NO"/>
    <s v="DA FARE"/>
    <s v="NO"/>
    <x v="0"/>
    <s v="SI"/>
    <s v="DSO"/>
    <n v="194"/>
    <n v="156"/>
    <n v="194"/>
  </r>
  <r>
    <d v="2027-02-07T00:00:00"/>
    <x v="2"/>
    <s v="Stipendi e contributi"/>
    <n v="-24800"/>
    <s v="CERTO"/>
    <s v="NO"/>
    <x v="0"/>
    <s v="Bonifico"/>
    <m/>
    <d v="1899-12-30T00:00:00"/>
    <d v="2027-02-07T00:00:00"/>
    <m/>
    <s v="1 OPERATIVA"/>
    <x v="0"/>
    <x v="78"/>
    <s v="2027-02"/>
    <s v=""/>
    <s v="NO"/>
    <s v="DA FARE"/>
    <s v="NO"/>
    <x v="0"/>
    <s v="SI"/>
    <n v="0"/>
    <n v="195"/>
    <m/>
    <n v="195"/>
  </r>
  <r>
    <d v="2027-02-10T00:00:00"/>
    <x v="3"/>
    <s v="Lavorazioni esterne"/>
    <n v="-6700"/>
    <s v="PREVISTO"/>
    <s v="NO"/>
    <x v="0"/>
    <s v="Bonifico"/>
    <m/>
    <d v="2026-12-20T00:00:00"/>
    <d v="2027-02-10T00:00:00"/>
    <m/>
    <s v="1 OPERATIVA"/>
    <x v="0"/>
    <x v="79"/>
    <s v="2027-02"/>
    <s v=""/>
    <s v="NO"/>
    <s v="DA FARE"/>
    <s v="NO"/>
    <x v="0"/>
    <s v="SI"/>
    <s v="DPO"/>
    <n v="198"/>
    <n v="146"/>
    <n v="198"/>
  </r>
  <r>
    <d v="2027-02-16T00:00:00"/>
    <x v="4"/>
    <s v="Rimborso finanziamenti"/>
    <n v="-2400"/>
    <s v="CERTO"/>
    <s v="NO"/>
    <x v="0"/>
    <s v="RID"/>
    <m/>
    <d v="1899-12-30T00:00:00"/>
    <d v="2027-02-16T00:00:00"/>
    <m/>
    <s v="3 FINANZIAMENTI"/>
    <x v="0"/>
    <x v="80"/>
    <s v="2027-02"/>
    <s v=""/>
    <s v="NO"/>
    <s v="DA FARE"/>
    <s v="NO"/>
    <x v="0"/>
    <s v="SI"/>
    <n v="0"/>
    <n v="204"/>
    <m/>
    <n v="204"/>
  </r>
  <r>
    <d v="2027-02-17T00:00:00"/>
    <x v="5"/>
    <s v="Imposte e F24"/>
    <n v="-8500"/>
    <s v="CERTO"/>
    <s v="NO"/>
    <x v="0"/>
    <s v="F24"/>
    <m/>
    <d v="1899-12-30T00:00:00"/>
    <d v="2027-02-17T00:00:00"/>
    <m/>
    <s v="1 OPERATIVA"/>
    <x v="0"/>
    <x v="80"/>
    <s v="2027-02"/>
    <s v=""/>
    <s v="NO"/>
    <s v="DA FARE"/>
    <s v="NO"/>
    <x v="0"/>
    <s v="SI"/>
    <n v="0"/>
    <n v="205"/>
    <m/>
    <n v="205"/>
  </r>
  <r>
    <d v="2027-02-19T00:00:00"/>
    <x v="62"/>
    <s v="Incassi da clienti"/>
    <n v="27600"/>
    <s v="PREVISTO"/>
    <s v="NO"/>
    <x v="0"/>
    <s v="Bonifico"/>
    <m/>
    <d v="2027-01-08T00:00:00"/>
    <d v="2027-02-19T00:00:00"/>
    <m/>
    <s v="1 OPERATIVA"/>
    <x v="1"/>
    <x v="80"/>
    <s v="2027-02"/>
    <s v=""/>
    <s v="NO"/>
    <s v="DA FARE"/>
    <s v="NO"/>
    <x v="0"/>
    <s v="SI"/>
    <s v="DSO"/>
    <n v="207"/>
    <n v="165"/>
    <n v="207"/>
  </r>
  <r>
    <d v="2027-02-25T00:00:00"/>
    <x v="8"/>
    <s v="Rimborso finanziamenti"/>
    <n v="-1850"/>
    <s v="CERTO"/>
    <s v="NO"/>
    <x v="0"/>
    <s v="RID"/>
    <m/>
    <d v="1899-12-30T00:00:00"/>
    <d v="2027-02-25T00:00:00"/>
    <m/>
    <s v="3 FINANZIAMENTI"/>
    <x v="0"/>
    <x v="81"/>
    <s v="2027-02"/>
    <s v=""/>
    <s v="NO"/>
    <s v="DA FARE"/>
    <s v="NO"/>
    <x v="0"/>
    <s v="SI"/>
    <n v="0"/>
    <n v="213"/>
    <m/>
    <n v="213"/>
  </r>
  <r>
    <d v="2027-02-27T00:00:00"/>
    <x v="9"/>
    <s v="Affitti e utenze"/>
    <n v="-3100"/>
    <s v="CERTO"/>
    <s v="NO"/>
    <x v="0"/>
    <s v="RID"/>
    <m/>
    <d v="1899-12-30T00:00:00"/>
    <d v="2027-02-27T00:00:00"/>
    <m/>
    <s v="1 OPERATIVA"/>
    <x v="0"/>
    <x v="81"/>
    <s v="2027-02"/>
    <s v=""/>
    <s v="NO"/>
    <s v="DA FARE"/>
    <s v="NO"/>
    <x v="0"/>
    <s v="SI"/>
    <n v="0"/>
    <n v="215"/>
    <m/>
    <n v="215"/>
  </r>
  <r>
    <d v="2027-03-04T00:00:00"/>
    <x v="56"/>
    <s v="Materie prime"/>
    <n v="-8700"/>
    <s v="PREVISTO"/>
    <s v="NO"/>
    <x v="0"/>
    <s v="Ri.Ba"/>
    <m/>
    <d v="2027-01-03T00:00:00"/>
    <d v="2027-03-04T00:00:00"/>
    <m/>
    <s v="1 OPERATIVA"/>
    <x v="0"/>
    <x v="82"/>
    <s v="2027-03"/>
    <s v=""/>
    <s v="NO"/>
    <s v="DA FARE"/>
    <s v="NO"/>
    <x v="0"/>
    <s v="SI"/>
    <s v="DPO"/>
    <n v="220"/>
    <n v="160"/>
    <n v="220"/>
  </r>
  <r>
    <d v="2027-03-06T00:00:00"/>
    <x v="63"/>
    <s v="Incassi da clienti"/>
    <n v="28500"/>
    <s v="PREVISTO"/>
    <s v="NO"/>
    <x v="0"/>
    <s v="Bonifico"/>
    <m/>
    <d v="2027-01-20T00:00:00"/>
    <d v="2027-03-06T00:00:00"/>
    <m/>
    <s v="1 OPERATIVA"/>
    <x v="1"/>
    <x v="82"/>
    <s v="2027-03"/>
    <s v=""/>
    <s v="NO"/>
    <s v="DA FARE"/>
    <s v="NO"/>
    <x v="0"/>
    <s v="SI"/>
    <s v="DSO"/>
    <n v="222"/>
    <n v="177"/>
    <n v="222"/>
  </r>
  <r>
    <d v="2027-03-07T00:00:00"/>
    <x v="2"/>
    <s v="Stipendi e contributi"/>
    <n v="-24800"/>
    <s v="CERTO"/>
    <s v="NO"/>
    <x v="0"/>
    <s v="Bonifico"/>
    <m/>
    <d v="1899-12-30T00:00:00"/>
    <d v="2027-03-07T00:00:00"/>
    <m/>
    <s v="1 OPERATIVA"/>
    <x v="0"/>
    <x v="82"/>
    <s v="2027-03"/>
    <s v=""/>
    <s v="NO"/>
    <s v="DA FARE"/>
    <s v="NO"/>
    <x v="0"/>
    <s v="SI"/>
    <n v="0"/>
    <n v="223"/>
    <m/>
    <n v="223"/>
  </r>
  <r>
    <d v="2027-03-10T00:00:00"/>
    <x v="3"/>
    <s v="Lavorazioni esterne"/>
    <n v="-4900"/>
    <s v="PREVISTO"/>
    <s v="NO"/>
    <x v="0"/>
    <s v="Bonifico"/>
    <m/>
    <d v="2027-01-14T00:00:00"/>
    <d v="2027-03-10T00:00:00"/>
    <m/>
    <s v="1 OPERATIVA"/>
    <x v="0"/>
    <x v="83"/>
    <s v="2027-03"/>
    <s v=""/>
    <s v="NO"/>
    <s v="DA FARE"/>
    <s v="NO"/>
    <x v="0"/>
    <s v="SI"/>
    <s v="DPO"/>
    <n v="226"/>
    <n v="171"/>
    <n v="226"/>
  </r>
  <r>
    <d v="2027-03-11T00:00:00"/>
    <x v="64"/>
    <s v="Acquisto macchinari e impianti"/>
    <n v="-28000"/>
    <s v="PREVISTO"/>
    <s v="NO"/>
    <x v="0"/>
    <s v="Bonifico"/>
    <m/>
    <d v="1899-12-30T00:00:00"/>
    <d v="2027-03-11T00:00:00"/>
    <s v="da decidere entro febbraio"/>
    <s v="2 INVESTIMENTI"/>
    <x v="0"/>
    <x v="83"/>
    <s v="2027-03"/>
    <s v=""/>
    <s v="NO"/>
    <s v="DA FARE"/>
    <s v="NO"/>
    <x v="0"/>
    <s v="SI"/>
    <n v="0"/>
    <n v="227"/>
    <m/>
    <n v="227"/>
  </r>
  <r>
    <d v="2027-03-13T00:00:00"/>
    <x v="65"/>
    <s v="Nuovi finanziamenti"/>
    <n v="25000"/>
    <s v="PREVISTO"/>
    <s v="NO"/>
    <x v="0"/>
    <s v="Bonifico"/>
    <m/>
    <d v="1899-12-30T00:00:00"/>
    <d v="2027-03-13T00:00:00"/>
    <m/>
    <s v="3 FINANZIAMENTI"/>
    <x v="1"/>
    <x v="83"/>
    <s v="2027-03"/>
    <s v=""/>
    <s v="NO"/>
    <s v="DA FARE"/>
    <s v="NO"/>
    <x v="0"/>
    <s v="SI"/>
    <n v="0"/>
    <n v="229"/>
    <m/>
    <n v="229"/>
  </r>
  <r>
    <d v="2027-03-16T00:00:00"/>
    <x v="4"/>
    <s v="Rimborso finanziamenti"/>
    <n v="-2400"/>
    <s v="CERTO"/>
    <s v="NO"/>
    <x v="0"/>
    <s v="RID"/>
    <m/>
    <d v="1899-12-30T00:00:00"/>
    <d v="2027-03-16T00:00:00"/>
    <m/>
    <s v="3 FINANZIAMENTI"/>
    <x v="0"/>
    <x v="84"/>
    <s v="2027-03"/>
    <s v=""/>
    <s v="NO"/>
    <s v="DA FARE"/>
    <s v="NO"/>
    <x v="0"/>
    <s v="SI"/>
    <n v="0"/>
    <n v="232"/>
    <m/>
    <n v="232"/>
  </r>
  <r>
    <d v="2027-03-17T00:00:00"/>
    <x v="5"/>
    <s v="Imposte e F24"/>
    <n v="-8500"/>
    <s v="CERTO"/>
    <s v="NO"/>
    <x v="0"/>
    <s v="F24"/>
    <m/>
    <d v="1899-12-30T00:00:00"/>
    <d v="2027-03-17T00:00:00"/>
    <m/>
    <s v="1 OPERATIVA"/>
    <x v="0"/>
    <x v="84"/>
    <s v="2027-03"/>
    <s v=""/>
    <s v="NO"/>
    <s v="DA FARE"/>
    <s v="NO"/>
    <x v="0"/>
    <s v="SI"/>
    <n v="0"/>
    <n v="233"/>
    <m/>
    <n v="233"/>
  </r>
  <r>
    <d v="2027-03-18T00:00:00"/>
    <x v="11"/>
    <s v="Servizi e consulenze"/>
    <n v="-2400"/>
    <s v="CERTO"/>
    <s v="NO"/>
    <x v="0"/>
    <s v="RID"/>
    <m/>
    <d v="2027-01-27T00:00:00"/>
    <d v="2027-03-18T00:00:00"/>
    <m/>
    <s v="1 OPERATIVA"/>
    <x v="0"/>
    <x v="84"/>
    <s v="2027-03"/>
    <s v=""/>
    <s v="NO"/>
    <s v="DA FARE"/>
    <s v="NO"/>
    <x v="0"/>
    <s v="SI"/>
    <s v="DPO"/>
    <n v="234"/>
    <n v="184"/>
    <n v="234"/>
  </r>
  <r>
    <d v="2027-03-19T00:00:00"/>
    <x v="66"/>
    <s v="Incassi da clienti"/>
    <n v="31200"/>
    <s v="PREVISTO"/>
    <s v="NO"/>
    <x v="0"/>
    <s v="Bonifico"/>
    <m/>
    <d v="2027-02-07T00:00:00"/>
    <d v="2027-03-19T00:00:00"/>
    <m/>
    <s v="1 OPERATIVA"/>
    <x v="1"/>
    <x v="84"/>
    <s v="2027-03"/>
    <s v=""/>
    <s v="NO"/>
    <s v="DA FARE"/>
    <s v="NO"/>
    <x v="0"/>
    <s v="SI"/>
    <s v="DSO"/>
    <n v="235"/>
    <n v="195"/>
    <n v="235"/>
  </r>
  <r>
    <d v="2027-03-25T00:00:00"/>
    <x v="8"/>
    <s v="Rimborso finanziamenti"/>
    <n v="-1850"/>
    <s v="CERTO"/>
    <s v="NO"/>
    <x v="0"/>
    <s v="RID"/>
    <m/>
    <d v="1899-12-30T00:00:00"/>
    <d v="2027-03-25T00:00:00"/>
    <m/>
    <s v="3 FINANZIAMENTI"/>
    <x v="0"/>
    <x v="85"/>
    <s v="2027-03"/>
    <s v=""/>
    <s v="NO"/>
    <s v="DA FARE"/>
    <s v="NO"/>
    <x v="0"/>
    <s v="SI"/>
    <n v="0"/>
    <n v="241"/>
    <m/>
    <n v="241"/>
  </r>
  <r>
    <d v="2027-03-27T00:00:00"/>
    <x v="9"/>
    <s v="Affitti e utenze"/>
    <n v="-3100"/>
    <s v="CERTO"/>
    <s v="NO"/>
    <x v="0"/>
    <s v="RID"/>
    <m/>
    <d v="1899-12-30T00:00:00"/>
    <d v="2027-03-27T00:00:00"/>
    <m/>
    <s v="1 OPERATIVA"/>
    <x v="0"/>
    <x v="85"/>
    <s v="2027-03"/>
    <s v=""/>
    <s v="NO"/>
    <s v="DA FARE"/>
    <s v="NO"/>
    <x v="0"/>
    <s v="SI"/>
    <n v="0"/>
    <n v="243"/>
    <m/>
    <n v="243"/>
  </r>
  <r>
    <d v="2027-04-04T00:00:00"/>
    <x v="0"/>
    <s v="Materie prime"/>
    <n v="-10300"/>
    <s v="PREVISTO"/>
    <s v="NO"/>
    <x v="0"/>
    <s v="Ri.Ba"/>
    <m/>
    <d v="2027-02-05T00:00:00"/>
    <d v="2027-04-04T00:00:00"/>
    <m/>
    <s v="1 OPERATIVA"/>
    <x v="0"/>
    <x v="86"/>
    <s v="2027-04"/>
    <s v=""/>
    <s v="NO"/>
    <s v="DA FARE"/>
    <s v="NO"/>
    <x v="0"/>
    <s v="SI"/>
    <s v="DPO"/>
    <n v="251"/>
    <n v="193"/>
    <n v="251"/>
  </r>
  <r>
    <d v="2027-04-06T00:00:00"/>
    <x v="67"/>
    <s v="Incassi da clienti"/>
    <n v="31500"/>
    <s v="PREVISTO"/>
    <s v="NO"/>
    <x v="0"/>
    <s v="Bonifico"/>
    <m/>
    <d v="2027-02-15T00:00:00"/>
    <d v="2027-04-06T00:00:00"/>
    <m/>
    <s v="1 OPERATIVA"/>
    <x v="1"/>
    <x v="87"/>
    <s v="2027-04"/>
    <s v=""/>
    <s v="NO"/>
    <s v="DA FARE"/>
    <s v="NO"/>
    <x v="0"/>
    <s v="SI"/>
    <s v="DSO"/>
    <n v="253"/>
    <n v="203"/>
    <n v="253"/>
  </r>
  <r>
    <d v="2027-04-07T00:00:00"/>
    <x v="2"/>
    <s v="Stipendi e contributi"/>
    <n v="-24800"/>
    <s v="CERTO"/>
    <s v="NO"/>
    <x v="0"/>
    <s v="Bonifico"/>
    <m/>
    <d v="1899-12-30T00:00:00"/>
    <d v="2027-04-07T00:00:00"/>
    <m/>
    <s v="1 OPERATIVA"/>
    <x v="0"/>
    <x v="87"/>
    <s v="2027-04"/>
    <s v=""/>
    <s v="NO"/>
    <s v="DA FARE"/>
    <s v="NO"/>
    <x v="0"/>
    <s v="SI"/>
    <n v="0"/>
    <n v="254"/>
    <m/>
    <n v="254"/>
  </r>
  <r>
    <d v="2027-04-09T00:00:00"/>
    <x v="12"/>
    <s v="Cedole e dividendi incassati"/>
    <n v="900"/>
    <s v="CERTO"/>
    <s v="NO"/>
    <x v="1"/>
    <s v="Bonifico"/>
    <m/>
    <d v="1899-12-30T00:00:00"/>
    <d v="2027-04-09T00:00:00"/>
    <m/>
    <s v="2 INVESTIMENTI"/>
    <x v="1"/>
    <x v="87"/>
    <s v="2027-04"/>
    <s v=""/>
    <s v="NO"/>
    <s v="DA FARE"/>
    <s v="NO"/>
    <x v="0"/>
    <s v="SI"/>
    <n v="0"/>
    <n v="256"/>
    <m/>
    <n v="256"/>
  </r>
  <r>
    <d v="2027-04-10T00:00:00"/>
    <x v="3"/>
    <s v="Lavorazioni esterne"/>
    <n v="-6100"/>
    <s v="PREVISTO"/>
    <s v="NO"/>
    <x v="0"/>
    <s v="Bonifico"/>
    <m/>
    <d v="2027-02-07T00:00:00"/>
    <d v="2027-04-10T00:00:00"/>
    <m/>
    <s v="1 OPERATIVA"/>
    <x v="0"/>
    <x v="87"/>
    <s v="2027-04"/>
    <s v=""/>
    <s v="NO"/>
    <s v="DA FARE"/>
    <s v="NO"/>
    <x v="0"/>
    <s v="SI"/>
    <s v="DPO"/>
    <n v="257"/>
    <n v="195"/>
    <n v="257"/>
  </r>
  <r>
    <d v="2027-04-16T00:00:00"/>
    <x v="4"/>
    <s v="Rimborso finanziamenti"/>
    <n v="-2400"/>
    <s v="CERTO"/>
    <s v="NO"/>
    <x v="0"/>
    <s v="RID"/>
    <m/>
    <d v="1899-12-30T00:00:00"/>
    <d v="2027-04-16T00:00:00"/>
    <m/>
    <s v="3 FINANZIAMENTI"/>
    <x v="0"/>
    <x v="88"/>
    <s v="2027-04"/>
    <s v=""/>
    <s v="NO"/>
    <s v="DA FARE"/>
    <s v="NO"/>
    <x v="0"/>
    <s v="SI"/>
    <n v="0"/>
    <n v="263"/>
    <m/>
    <n v="263"/>
  </r>
  <r>
    <d v="2027-04-17T00:00:00"/>
    <x v="5"/>
    <s v="Imposte e F24"/>
    <n v="-8500"/>
    <s v="CERTO"/>
    <s v="NO"/>
    <x v="0"/>
    <s v="F24"/>
    <m/>
    <d v="1899-12-30T00:00:00"/>
    <d v="2027-04-17T00:00:00"/>
    <m/>
    <s v="1 OPERATIVA"/>
    <x v="0"/>
    <x v="88"/>
    <s v="2027-04"/>
    <s v=""/>
    <s v="NO"/>
    <s v="DA FARE"/>
    <s v="NO"/>
    <x v="0"/>
    <s v="SI"/>
    <n v="0"/>
    <n v="264"/>
    <m/>
    <n v="264"/>
  </r>
  <r>
    <d v="2027-04-19T00:00:00"/>
    <x v="68"/>
    <s v="Incassi da clienti"/>
    <n v="28800"/>
    <s v="PREVISTO"/>
    <s v="NO"/>
    <x v="0"/>
    <s v="Bonifico"/>
    <m/>
    <d v="2027-03-05T00:00:00"/>
    <d v="2027-04-19T00:00:00"/>
    <m/>
    <s v="1 OPERATIVA"/>
    <x v="1"/>
    <x v="89"/>
    <s v="2027-04"/>
    <s v=""/>
    <s v="NO"/>
    <s v="DA FARE"/>
    <s v="NO"/>
    <x v="0"/>
    <s v="SI"/>
    <s v="DSO"/>
    <n v="266"/>
    <n v="221"/>
    <n v="266"/>
  </r>
  <r>
    <d v="2027-04-25T00:00:00"/>
    <x v="8"/>
    <s v="Rimborso finanziamenti"/>
    <n v="-1850"/>
    <s v="CERTO"/>
    <s v="NO"/>
    <x v="0"/>
    <s v="RID"/>
    <m/>
    <d v="1899-12-30T00:00:00"/>
    <d v="2027-04-25T00:00:00"/>
    <m/>
    <s v="3 FINANZIAMENTI"/>
    <x v="0"/>
    <x v="89"/>
    <s v="2027-04"/>
    <s v=""/>
    <s v="NO"/>
    <s v="DA FARE"/>
    <s v="NO"/>
    <x v="0"/>
    <s v="SI"/>
    <n v="0"/>
    <n v="272"/>
    <m/>
    <n v="272"/>
  </r>
  <r>
    <d v="2027-04-27T00:00:00"/>
    <x v="9"/>
    <s v="Affitti e utenze"/>
    <n v="-3100"/>
    <s v="CERTO"/>
    <s v="NO"/>
    <x v="0"/>
    <s v="RID"/>
    <m/>
    <d v="1899-12-30T00:00:00"/>
    <d v="2027-04-27T00:00:00"/>
    <m/>
    <s v="1 OPERATIVA"/>
    <x v="0"/>
    <x v="90"/>
    <s v="2027-04"/>
    <s v=""/>
    <s v="NO"/>
    <s v="DA FARE"/>
    <s v="NO"/>
    <x v="0"/>
    <s v="SI"/>
    <n v="0"/>
    <n v="274"/>
    <m/>
    <n v="274"/>
  </r>
  <r>
    <d v="2027-05-04T00:00:00"/>
    <x v="53"/>
    <s v="Materie prime"/>
    <n v="-7900"/>
    <s v="PREVISTO"/>
    <s v="NO"/>
    <x v="0"/>
    <s v="Ri.Ba"/>
    <m/>
    <d v="2027-03-13T00:00:00"/>
    <d v="2027-05-04T00:00:00"/>
    <m/>
    <s v="1 OPERATIVA"/>
    <x v="0"/>
    <x v="91"/>
    <s v="2027-05"/>
    <s v=""/>
    <s v="NO"/>
    <s v="DA FARE"/>
    <s v="NO"/>
    <x v="0"/>
    <s v="SI"/>
    <s v="DPO"/>
    <n v="281"/>
    <n v="229"/>
    <n v="281"/>
  </r>
  <r>
    <d v="2027-05-06T00:00:00"/>
    <x v="54"/>
    <s v="Incassi da clienti"/>
    <n v="27000"/>
    <s v="PREVISTO"/>
    <s v="NO"/>
    <x v="0"/>
    <s v="Bonifico"/>
    <m/>
    <d v="2027-03-29T00:00:00"/>
    <d v="2027-05-06T00:00:00"/>
    <m/>
    <s v="1 OPERATIVA"/>
    <x v="1"/>
    <x v="91"/>
    <s v="2027-05"/>
    <s v=""/>
    <s v="NO"/>
    <s v="DA FARE"/>
    <s v="NO"/>
    <x v="0"/>
    <s v="SI"/>
    <s v="DSO"/>
    <n v="283"/>
    <n v="245"/>
    <n v="283"/>
  </r>
  <r>
    <d v="2027-05-07T00:00:00"/>
    <x v="2"/>
    <s v="Stipendi e contributi"/>
    <n v="-24800"/>
    <s v="CERTO"/>
    <s v="NO"/>
    <x v="0"/>
    <s v="Bonifico"/>
    <m/>
    <d v="1899-12-30T00:00:00"/>
    <d v="2027-05-07T00:00:00"/>
    <m/>
    <s v="1 OPERATIVA"/>
    <x v="0"/>
    <x v="91"/>
    <s v="2027-05"/>
    <s v=""/>
    <s v="NO"/>
    <s v="DA FARE"/>
    <s v="NO"/>
    <x v="0"/>
    <s v="SI"/>
    <n v="0"/>
    <n v="284"/>
    <m/>
    <n v="284"/>
  </r>
  <r>
    <d v="2027-05-10T00:00:00"/>
    <x v="3"/>
    <s v="Lavorazioni esterne"/>
    <n v="-4300"/>
    <s v="PREVISTO"/>
    <s v="NO"/>
    <x v="0"/>
    <s v="Bonifico"/>
    <m/>
    <d v="2027-03-11T00:00:00"/>
    <d v="2027-05-10T00:00:00"/>
    <m/>
    <s v="1 OPERATIVA"/>
    <x v="0"/>
    <x v="92"/>
    <s v="2027-05"/>
    <s v=""/>
    <s v="NO"/>
    <s v="DA FARE"/>
    <s v="NO"/>
    <x v="0"/>
    <s v="SI"/>
    <s v="DPO"/>
    <n v="287"/>
    <n v="227"/>
    <n v="287"/>
  </r>
  <r>
    <d v="2027-05-16T00:00:00"/>
    <x v="4"/>
    <s v="Rimborso finanziamenti"/>
    <n v="-2400"/>
    <s v="CERTO"/>
    <s v="NO"/>
    <x v="0"/>
    <s v="RID"/>
    <m/>
    <d v="1899-12-30T00:00:00"/>
    <d v="2027-05-16T00:00:00"/>
    <m/>
    <s v="3 FINANZIAMENTI"/>
    <x v="0"/>
    <x v="92"/>
    <s v="2027-05"/>
    <s v=""/>
    <s v="NO"/>
    <s v="DA FARE"/>
    <s v="NO"/>
    <x v="0"/>
    <s v="SI"/>
    <n v="0"/>
    <n v="293"/>
    <m/>
    <n v="293"/>
  </r>
  <r>
    <d v="2027-05-17T00:00:00"/>
    <x v="5"/>
    <s v="Imposte e F24"/>
    <n v="-8500"/>
    <s v="CERTO"/>
    <s v="NO"/>
    <x v="0"/>
    <s v="F24"/>
    <m/>
    <d v="1899-12-30T00:00:00"/>
    <d v="2027-05-17T00:00:00"/>
    <m/>
    <s v="1 OPERATIVA"/>
    <x v="0"/>
    <x v="93"/>
    <s v="2027-05"/>
    <s v=""/>
    <s v="NO"/>
    <s v="DA FARE"/>
    <s v="NO"/>
    <x v="0"/>
    <s v="SI"/>
    <n v="0"/>
    <n v="294"/>
    <m/>
    <n v="294"/>
  </r>
  <r>
    <d v="2027-05-18T00:00:00"/>
    <x v="11"/>
    <s v="Servizi e consulenze"/>
    <n v="-2400"/>
    <s v="CERTO"/>
    <s v="NO"/>
    <x v="0"/>
    <s v="RID"/>
    <m/>
    <d v="2027-03-24T00:00:00"/>
    <d v="2027-05-18T00:00:00"/>
    <m/>
    <s v="1 OPERATIVA"/>
    <x v="0"/>
    <x v="93"/>
    <s v="2027-05"/>
    <s v=""/>
    <s v="NO"/>
    <s v="DA FARE"/>
    <s v="NO"/>
    <x v="0"/>
    <s v="SI"/>
    <s v="DPO"/>
    <n v="295"/>
    <n v="240"/>
    <n v="295"/>
  </r>
  <r>
    <d v="2027-05-19T00:00:00"/>
    <x v="55"/>
    <s v="Incassi da clienti"/>
    <n v="32400"/>
    <s v="PREVISTO"/>
    <s v="NO"/>
    <x v="0"/>
    <s v="Bonifico"/>
    <m/>
    <d v="2027-04-07T00:00:00"/>
    <d v="2027-05-19T00:00:00"/>
    <m/>
    <s v="1 OPERATIVA"/>
    <x v="1"/>
    <x v="93"/>
    <s v="2027-05"/>
    <s v=""/>
    <s v="NO"/>
    <s v="DA FARE"/>
    <s v="NO"/>
    <x v="0"/>
    <s v="SI"/>
    <s v="DSO"/>
    <n v="296"/>
    <n v="254"/>
    <n v="296"/>
  </r>
  <r>
    <d v="2027-05-22T00:00:00"/>
    <x v="69"/>
    <s v="Vendita di beni aziendali"/>
    <n v="6000"/>
    <s v="PREVISTO"/>
    <s v="NO"/>
    <x v="0"/>
    <s v="Bonifico"/>
    <m/>
    <d v="1899-12-30T00:00:00"/>
    <d v="2027-05-22T00:00:00"/>
    <m/>
    <s v="2 INVESTIMENTI"/>
    <x v="1"/>
    <x v="93"/>
    <s v="2027-05"/>
    <s v=""/>
    <s v="NO"/>
    <s v="DA FARE"/>
    <s v="NO"/>
    <x v="0"/>
    <s v="SI"/>
    <n v="0"/>
    <n v="299"/>
    <m/>
    <n v="299"/>
  </r>
  <r>
    <d v="2027-05-25T00:00:00"/>
    <x v="8"/>
    <s v="Rimborso finanziamenti"/>
    <n v="-1850"/>
    <s v="CERTO"/>
    <s v="NO"/>
    <x v="0"/>
    <s v="RID"/>
    <m/>
    <d v="1899-12-30T00:00:00"/>
    <d v="2027-05-25T00:00:00"/>
    <m/>
    <s v="3 FINANZIAMENTI"/>
    <x v="0"/>
    <x v="94"/>
    <s v="2027-05"/>
    <s v=""/>
    <s v="NO"/>
    <s v="DA FARE"/>
    <s v="NO"/>
    <x v="0"/>
    <s v="SI"/>
    <n v="0"/>
    <n v="302"/>
    <m/>
    <n v="302"/>
  </r>
  <r>
    <d v="2027-05-27T00:00:00"/>
    <x v="9"/>
    <s v="Affitti e utenze"/>
    <n v="-3100"/>
    <s v="CERTO"/>
    <s v="NO"/>
    <x v="0"/>
    <s v="RID"/>
    <m/>
    <d v="1899-12-30T00:00:00"/>
    <d v="2027-05-27T00:00:00"/>
    <m/>
    <s v="1 OPERATIVA"/>
    <x v="0"/>
    <x v="94"/>
    <s v="2027-05"/>
    <s v=""/>
    <s v="NO"/>
    <s v="DA FARE"/>
    <s v="NO"/>
    <x v="0"/>
    <s v="SI"/>
    <n v="0"/>
    <n v="304"/>
    <m/>
    <n v="304"/>
  </r>
  <r>
    <d v="2027-06-04T00:00:00"/>
    <x v="56"/>
    <s v="Materie prime"/>
    <n v="-9500"/>
    <s v="PREVISTO"/>
    <s v="NO"/>
    <x v="0"/>
    <s v="Ri.Ba"/>
    <m/>
    <d v="2027-04-15T00:00:00"/>
    <d v="2027-06-04T00:00:00"/>
    <m/>
    <s v="1 OPERATIVA"/>
    <x v="0"/>
    <x v="95"/>
    <s v="2027-06"/>
    <s v=""/>
    <s v="NO"/>
    <s v="DA FARE"/>
    <s v="NO"/>
    <x v="0"/>
    <s v="SI"/>
    <s v="DPO"/>
    <n v="312"/>
    <n v="262"/>
    <n v="312"/>
  </r>
  <r>
    <d v="2027-06-06T00:00:00"/>
    <x v="57"/>
    <s v="Incassi da clienti"/>
    <n v="30000"/>
    <s v="PREVISTO"/>
    <s v="NO"/>
    <x v="0"/>
    <s v="Bonifico"/>
    <m/>
    <d v="2027-04-22T00:00:00"/>
    <d v="2027-06-06T00:00:00"/>
    <m/>
    <s v="1 OPERATIVA"/>
    <x v="1"/>
    <x v="95"/>
    <s v="2027-06"/>
    <s v=""/>
    <s v="NO"/>
    <s v="DA FARE"/>
    <s v="NO"/>
    <x v="0"/>
    <s v="SI"/>
    <s v="DSO"/>
    <n v="314"/>
    <n v="269"/>
    <n v="314"/>
  </r>
  <r>
    <d v="2027-06-07T00:00:00"/>
    <x v="2"/>
    <s v="Stipendi e contributi"/>
    <n v="-37000"/>
    <s v="CERTO"/>
    <s v="NO"/>
    <x v="0"/>
    <s v="Bonifico"/>
    <m/>
    <d v="1899-12-30T00:00:00"/>
    <d v="2027-06-07T00:00:00"/>
    <m/>
    <s v="1 OPERATIVA"/>
    <x v="0"/>
    <x v="96"/>
    <s v="2027-06"/>
    <s v=""/>
    <s v="NO"/>
    <s v="DA FARE"/>
    <s v="NO"/>
    <x v="0"/>
    <s v="SI"/>
    <n v="0"/>
    <n v="315"/>
    <m/>
    <n v="315"/>
  </r>
  <r>
    <d v="2027-06-08T00:00:00"/>
    <x v="52"/>
    <s v="Vendita titoli e portafoglio"/>
    <n v="15000"/>
    <s v="CERTO"/>
    <s v="NO"/>
    <x v="1"/>
    <s v="Bonifico"/>
    <m/>
    <d v="1899-12-30T00:00:00"/>
    <d v="2027-06-08T00:00:00"/>
    <m/>
    <s v="2 INVESTIMENTI"/>
    <x v="1"/>
    <x v="96"/>
    <s v="2027-06"/>
    <s v=""/>
    <s v="NO"/>
    <s v="DA FARE"/>
    <s v="NO"/>
    <x v="0"/>
    <s v="SI"/>
    <n v="0"/>
    <n v="316"/>
    <m/>
    <n v="316"/>
  </r>
  <r>
    <d v="2027-06-10T00:00:00"/>
    <x v="3"/>
    <s v="Lavorazioni esterne"/>
    <n v="-5500"/>
    <s v="PREVISTO"/>
    <s v="NO"/>
    <x v="0"/>
    <s v="Bonifico"/>
    <m/>
    <d v="2027-04-13T00:00:00"/>
    <d v="2027-06-10T00:00:00"/>
    <m/>
    <s v="1 OPERATIVA"/>
    <x v="0"/>
    <x v="96"/>
    <s v="2027-06"/>
    <s v=""/>
    <s v="NO"/>
    <s v="DA FARE"/>
    <s v="NO"/>
    <x v="0"/>
    <s v="SI"/>
    <s v="DPO"/>
    <n v="318"/>
    <n v="260"/>
    <n v="318"/>
  </r>
  <r>
    <d v="2027-06-16T00:00:00"/>
    <x v="4"/>
    <s v="Rimborso finanziamenti"/>
    <n v="-2400"/>
    <s v="CERTO"/>
    <s v="NO"/>
    <x v="0"/>
    <s v="RID"/>
    <m/>
    <d v="1899-12-30T00:00:00"/>
    <d v="2027-06-16T00:00:00"/>
    <m/>
    <s v="3 FINANZIAMENTI"/>
    <x v="0"/>
    <x v="97"/>
    <s v="2027-06"/>
    <s v=""/>
    <s v="NO"/>
    <s v="DA FARE"/>
    <s v="NO"/>
    <x v="0"/>
    <s v="SI"/>
    <n v="0"/>
    <n v="324"/>
    <m/>
    <n v="324"/>
  </r>
  <r>
    <d v="2027-06-17T00:00:00"/>
    <x v="5"/>
    <s v="Imposte e F24"/>
    <n v="-8500"/>
    <s v="CERTO"/>
    <s v="NO"/>
    <x v="0"/>
    <s v="F24"/>
    <m/>
    <d v="1899-12-30T00:00:00"/>
    <d v="2027-06-17T00:00:00"/>
    <m/>
    <s v="1 OPERATIVA"/>
    <x v="0"/>
    <x v="97"/>
    <s v="2027-06"/>
    <s v=""/>
    <s v="NO"/>
    <s v="DA FARE"/>
    <s v="NO"/>
    <x v="0"/>
    <s v="SI"/>
    <n v="0"/>
    <n v="325"/>
    <m/>
    <n v="325"/>
  </r>
  <r>
    <d v="2027-06-19T00:00:00"/>
    <x v="58"/>
    <s v="Incassi da clienti"/>
    <n v="30000"/>
    <s v="PREVISTO"/>
    <s v="NO"/>
    <x v="0"/>
    <s v="Bonifico"/>
    <m/>
    <d v="2027-05-10T00:00:00"/>
    <d v="2027-06-19T00:00:00"/>
    <m/>
    <s v="1 OPERATIVA"/>
    <x v="1"/>
    <x v="97"/>
    <s v="2027-06"/>
    <s v=""/>
    <s v="NO"/>
    <s v="DA FARE"/>
    <s v="NO"/>
    <x v="0"/>
    <s v="SI"/>
    <s v="DSO"/>
    <n v="327"/>
    <n v="287"/>
    <n v="327"/>
  </r>
  <r>
    <d v="2027-06-25T00:00:00"/>
    <x v="8"/>
    <s v="Rimborso finanziamenti"/>
    <n v="-1850"/>
    <s v="CERTO"/>
    <s v="NO"/>
    <x v="0"/>
    <s v="RID"/>
    <m/>
    <d v="1899-12-30T00:00:00"/>
    <d v="2027-06-25T00:00:00"/>
    <m/>
    <s v="3 FINANZIAMENTI"/>
    <x v="0"/>
    <x v="98"/>
    <s v="2027-06"/>
    <s v=""/>
    <s v="NO"/>
    <s v="DA FARE"/>
    <s v="NO"/>
    <x v="0"/>
    <s v="SI"/>
    <n v="0"/>
    <n v="333"/>
    <m/>
    <n v="333"/>
  </r>
  <r>
    <d v="2027-06-27T00:00:00"/>
    <x v="9"/>
    <s v="Affitti e utenze"/>
    <n v="-3100"/>
    <s v="CERTO"/>
    <s v="NO"/>
    <x v="0"/>
    <s v="RID"/>
    <m/>
    <d v="1899-12-30T00:00:00"/>
    <d v="2027-06-27T00:00:00"/>
    <m/>
    <s v="1 OPERATIVA"/>
    <x v="0"/>
    <x v="98"/>
    <s v="2027-06"/>
    <s v=""/>
    <s v="NO"/>
    <s v="DA FARE"/>
    <s v="NO"/>
    <x v="0"/>
    <s v="SI"/>
    <n v="0"/>
    <n v="335"/>
    <m/>
    <n v="335"/>
  </r>
  <r>
    <d v="2027-07-04T00:00:00"/>
    <x v="0"/>
    <s v="Materie prime"/>
    <n v="-11100"/>
    <s v="PREVISTO"/>
    <s v="NO"/>
    <x v="0"/>
    <s v="Ri.Ba"/>
    <m/>
    <d v="2027-05-03T00:00:00"/>
    <d v="2027-07-04T00:00:00"/>
    <m/>
    <s v="1 OPERATIVA"/>
    <x v="0"/>
    <x v="99"/>
    <s v="2027-07"/>
    <s v=""/>
    <s v="NO"/>
    <s v="DA FARE"/>
    <s v="NO"/>
    <x v="0"/>
    <s v="SI"/>
    <s v="DPO"/>
    <n v="342"/>
    <n v="280"/>
    <n v="342"/>
  </r>
  <r>
    <d v="2027-07-06T00:00:00"/>
    <x v="60"/>
    <s v="Incassi da clienti"/>
    <n v="33000"/>
    <s v="PREVISTO"/>
    <s v="NO"/>
    <x v="0"/>
    <s v="Bonifico"/>
    <m/>
    <d v="2027-05-17T00:00:00"/>
    <d v="2027-07-06T00:00:00"/>
    <m/>
    <s v="1 OPERATIVA"/>
    <x v="1"/>
    <x v="100"/>
    <s v="2027-07"/>
    <s v=""/>
    <s v="NO"/>
    <s v="DA FARE"/>
    <s v="NO"/>
    <x v="0"/>
    <s v="SI"/>
    <s v="DSO"/>
    <n v="344"/>
    <n v="294"/>
    <n v="344"/>
  </r>
  <r>
    <d v="2027-07-07T00:00:00"/>
    <x v="2"/>
    <s v="Stipendi e contributi"/>
    <n v="-24800"/>
    <s v="CERTO"/>
    <s v="NO"/>
    <x v="0"/>
    <s v="Bonifico"/>
    <m/>
    <d v="1899-12-30T00:00:00"/>
    <d v="2027-07-07T00:00:00"/>
    <m/>
    <s v="1 OPERATIVA"/>
    <x v="0"/>
    <x v="100"/>
    <s v="2027-07"/>
    <s v=""/>
    <s v="NO"/>
    <s v="DA FARE"/>
    <s v="NO"/>
    <x v="0"/>
    <s v="SI"/>
    <n v="0"/>
    <n v="345"/>
    <m/>
    <n v="345"/>
  </r>
  <r>
    <d v="2027-07-10T00:00:00"/>
    <x v="3"/>
    <s v="Lavorazioni esterne"/>
    <n v="-6700"/>
    <s v="PREVISTO"/>
    <s v="NO"/>
    <x v="0"/>
    <s v="Bonifico"/>
    <m/>
    <d v="2027-05-19T00:00:00"/>
    <d v="2027-07-10T00:00:00"/>
    <m/>
    <s v="1 OPERATIVA"/>
    <x v="0"/>
    <x v="100"/>
    <s v="2027-07"/>
    <s v=""/>
    <s v="NO"/>
    <s v="DA FARE"/>
    <s v="NO"/>
    <x v="0"/>
    <s v="SI"/>
    <s v="DPO"/>
    <n v="348"/>
    <n v="296"/>
    <n v="348"/>
  </r>
  <r>
    <d v="2027-07-16T00:00:00"/>
    <x v="4"/>
    <s v="Rimborso finanziamenti"/>
    <n v="-2400"/>
    <s v="CERTO"/>
    <s v="NO"/>
    <x v="0"/>
    <s v="RID"/>
    <m/>
    <d v="1899-12-30T00:00:00"/>
    <d v="2027-07-16T00:00:00"/>
    <m/>
    <s v="3 FINANZIAMENTI"/>
    <x v="0"/>
    <x v="101"/>
    <s v="2027-07"/>
    <s v=""/>
    <s v="NO"/>
    <s v="DA FARE"/>
    <s v="NO"/>
    <x v="0"/>
    <s v="SI"/>
    <n v="0"/>
    <n v="354"/>
    <m/>
    <n v="354"/>
  </r>
  <r>
    <d v="2027-07-16T00:00:00"/>
    <x v="19"/>
    <s v="Prelievi e dividendi ai soci"/>
    <n v="-20000"/>
    <s v="PREVISTO"/>
    <s v="NO"/>
    <x v="0"/>
    <s v="Bonifico"/>
    <m/>
    <d v="1899-12-30T00:00:00"/>
    <d v="2027-07-16T00:00:00"/>
    <m/>
    <s v="3 FINANZIAMENTI"/>
    <x v="0"/>
    <x v="101"/>
    <s v="2027-07"/>
    <s v=""/>
    <s v="NO"/>
    <s v="DA FARE"/>
    <s v="NO"/>
    <x v="0"/>
    <s v="SI"/>
    <n v="0"/>
    <n v="354"/>
    <m/>
    <n v="354"/>
  </r>
  <r>
    <d v="2027-07-17T00:00:00"/>
    <x v="5"/>
    <s v="Imposte e F24"/>
    <n v="-8500"/>
    <s v="CERTO"/>
    <s v="NO"/>
    <x v="0"/>
    <s v="F24"/>
    <m/>
    <d v="1899-12-30T00:00:00"/>
    <d v="2027-07-17T00:00:00"/>
    <m/>
    <s v="1 OPERATIVA"/>
    <x v="0"/>
    <x v="101"/>
    <s v="2027-07"/>
    <s v=""/>
    <s v="NO"/>
    <s v="DA FARE"/>
    <s v="NO"/>
    <x v="0"/>
    <s v="SI"/>
    <n v="0"/>
    <n v="355"/>
    <m/>
    <n v="355"/>
  </r>
  <r>
    <d v="2027-07-18T00:00:00"/>
    <x v="11"/>
    <s v="Servizi e consulenze"/>
    <n v="-2400"/>
    <s v="CERTO"/>
    <s v="NO"/>
    <x v="0"/>
    <s v="RID"/>
    <m/>
    <d v="2027-05-19T00:00:00"/>
    <d v="2027-07-18T00:00:00"/>
    <m/>
    <s v="1 OPERATIVA"/>
    <x v="0"/>
    <x v="101"/>
    <s v="2027-07"/>
    <s v=""/>
    <s v="NO"/>
    <s v="DA FARE"/>
    <s v="NO"/>
    <x v="0"/>
    <s v="SI"/>
    <s v="DPO"/>
    <n v="356"/>
    <n v="296"/>
    <n v="356"/>
  </r>
  <r>
    <d v="2027-07-19T00:00:00"/>
    <x v="48"/>
    <s v="Incassi da clienti"/>
    <n v="27600"/>
    <s v="PREVISTO"/>
    <s v="NO"/>
    <x v="0"/>
    <s v="Bonifico"/>
    <m/>
    <d v="2027-06-04T00:00:00"/>
    <d v="2027-07-19T00:00:00"/>
    <m/>
    <s v="1 OPERATIVA"/>
    <x v="1"/>
    <x v="102"/>
    <s v="2027-07"/>
    <s v=""/>
    <s v="NO"/>
    <s v="DA FARE"/>
    <s v="NO"/>
    <x v="0"/>
    <s v="SI"/>
    <s v="DSO"/>
    <n v="357"/>
    <n v="312"/>
    <n v="357"/>
  </r>
  <r>
    <d v="2027-07-25T00:00:00"/>
    <x v="8"/>
    <s v="Rimborso finanziamenti"/>
    <n v="-1850"/>
    <s v="CERTO"/>
    <s v="NO"/>
    <x v="0"/>
    <s v="RID"/>
    <m/>
    <d v="1899-12-30T00:00:00"/>
    <d v="2027-07-25T00:00:00"/>
    <m/>
    <s v="3 FINANZIAMENTI"/>
    <x v="0"/>
    <x v="102"/>
    <s v="2027-07"/>
    <s v=""/>
    <s v="NO"/>
    <s v="DA FARE"/>
    <s v="NO"/>
    <x v="0"/>
    <s v="SI"/>
    <n v="0"/>
    <n v="363"/>
    <m/>
    <n v="363"/>
  </r>
  <r>
    <d v="2027-07-27T00:00:00"/>
    <x v="9"/>
    <s v="Affitti e utenze"/>
    <n v="-3100"/>
    <s v="CERTO"/>
    <s v="NO"/>
    <x v="0"/>
    <s v="RID"/>
    <m/>
    <d v="1899-12-30T00:00:00"/>
    <d v="2027-07-27T00:00:00"/>
    <m/>
    <s v="1 OPERATIVA"/>
    <x v="0"/>
    <x v="103"/>
    <s v="2027-07"/>
    <s v=""/>
    <s v="NO"/>
    <s v="DA FARE"/>
    <s v="NO"/>
    <x v="0"/>
    <s v="SI"/>
    <n v="0"/>
    <n v="365"/>
    <m/>
    <n v="36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8AEF01B-72FA-4914-8651-BECF40F0AFB5}" name="PT_Settimane" cacheId="17" applyNumberFormats="0" applyBorderFormats="0" applyFontFormats="0" applyPatternFormats="0" applyAlignmentFormats="0" applyWidthHeightFormats="1" dataCaption="Valori" updatedVersion="8" minRefreshableVersion="3" showCalcMbrs="0" itemPrintTitles="1" createdVersion="3" indent="0" compact="0" compactData="0" multipleFieldFilters="0">
  <location ref="A39:O67" firstHeaderRow="1" firstDataRow="2" firstDataCol="2" rowPageCount="2" colPageCount="1"/>
  <pivotFields count="26">
    <pivotField compact="0" numFmtId="14" outline="0" showAll="0"/>
    <pivotField axis="axisRow" compact="0" outline="0" showAll="0">
      <items count="71">
        <item x="0"/>
        <item x="59"/>
        <item x="7"/>
        <item x="13"/>
        <item x="39"/>
        <item x="49"/>
        <item x="16"/>
        <item x="22"/>
        <item x="64"/>
        <item x="43"/>
        <item x="46"/>
        <item x="20"/>
        <item x="41"/>
        <item x="11"/>
        <item x="34"/>
        <item x="60"/>
        <item x="68"/>
        <item x="51"/>
        <item x="12"/>
        <item x="32"/>
        <item x="37"/>
        <item x="45"/>
        <item x="23"/>
        <item x="47"/>
        <item x="35"/>
        <item x="28"/>
        <item x="25"/>
        <item x="50"/>
        <item x="42"/>
        <item x="33"/>
        <item x="19"/>
        <item x="27"/>
        <item x="9"/>
        <item x="5"/>
        <item x="56"/>
        <item x="10"/>
        <item x="40"/>
        <item x="65"/>
        <item x="29"/>
        <item x="30"/>
        <item x="26"/>
        <item x="3"/>
        <item x="18"/>
        <item x="1"/>
        <item x="6"/>
        <item x="53"/>
        <item x="14"/>
        <item x="63"/>
        <item x="58"/>
        <item x="57"/>
        <item x="66"/>
        <item x="8"/>
        <item x="36"/>
        <item x="4"/>
        <item x="38"/>
        <item x="67"/>
        <item x="48"/>
        <item x="2"/>
        <item x="24"/>
        <item x="15"/>
        <item x="52"/>
        <item x="21"/>
        <item x="44"/>
        <item x="69"/>
        <item x="17"/>
        <item x="61"/>
        <item x="55"/>
        <item x="54"/>
        <item x="62"/>
        <item x="31"/>
        <item t="default"/>
      </items>
    </pivotField>
    <pivotField compact="0" outline="0" showAll="0"/>
    <pivotField dataField="1" compact="0" numFmtId="166" outline="0" showAll="0"/>
    <pivotField compact="0" outline="0" showAll="0"/>
    <pivotField compact="0" outline="0" showAll="0"/>
    <pivotField axis="axisPage" compact="0" outline="0" showAll="0">
      <items count="3">
        <item x="1"/>
        <item x="0"/>
        <item t="default"/>
      </items>
    </pivotField>
    <pivotField compact="0" outline="0" showAll="0"/>
    <pivotField compact="0" outline="0" showAll="0"/>
    <pivotField compact="0" outline="0" showAll="0"/>
    <pivotField compact="0" numFmtId="14" outline="0" showAll="0"/>
    <pivotField compact="0" outline="0" showAll="0"/>
    <pivotField compact="0" outline="0" showAll="0"/>
    <pivotField axis="axisRow" compact="0" outline="0" showAll="0">
      <items count="3">
        <item x="1"/>
        <item x="0"/>
        <item t="default"/>
      </items>
    </pivotField>
    <pivotField axis="axisCol" compact="0" outline="0" showAll="0">
      <items count="108">
        <item x="0"/>
        <item x="1"/>
        <item x="2"/>
        <item x="3"/>
        <item m="1" x="105"/>
        <item x="4"/>
        <item x="5"/>
        <item x="6"/>
        <item x="7"/>
        <item x="8"/>
        <item x="9"/>
        <item x="10"/>
        <item x="11"/>
        <item x="12"/>
        <item x="13"/>
        <item x="14"/>
        <item x="15"/>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m="1" x="104"/>
        <item x="54"/>
        <item x="55"/>
        <item x="56"/>
        <item x="57"/>
        <item x="58"/>
        <item x="59"/>
        <item x="60"/>
        <item x="61"/>
        <item x="62"/>
        <item x="63"/>
        <item x="64"/>
        <item x="65"/>
        <item x="66"/>
        <item x="67"/>
        <item x="68"/>
        <item x="69"/>
        <item x="70"/>
        <item x="71"/>
        <item x="72"/>
        <item x="73"/>
        <item m="1" x="106"/>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6"/>
        <item t="default"/>
      </items>
    </pivotField>
    <pivotField compact="0" outline="0" showAll="0"/>
    <pivotField compact="0" outline="0" showAll="0"/>
    <pivotField compact="0" outline="0" showAll="0"/>
    <pivotField compact="0" outline="0" showAll="0"/>
    <pivotField compact="0" outline="0" showAll="0"/>
    <pivotField name="NELLE 13 SETTIMANE" axis="axisPage" compact="0" outline="0" showAll="0">
      <items count="3">
        <item x="0"/>
        <item x="1"/>
        <item t="default"/>
      </items>
    </pivotField>
    <pivotField compact="0" outline="0" showAll="0"/>
    <pivotField compact="0" outline="0" showAll="0"/>
    <pivotField compact="0" numFmtId="1" outline="0" showAll="0"/>
    <pivotField compact="0" outline="0" showAll="0"/>
    <pivotField compact="0" outline="0" showAll="0"/>
  </pivotFields>
  <rowFields count="2">
    <field x="13"/>
    <field x="1"/>
  </rowFields>
  <rowItems count="27">
    <i>
      <x/>
      <x v="10"/>
    </i>
    <i r="1">
      <x v="12"/>
    </i>
    <i r="1">
      <x v="19"/>
    </i>
    <i r="1">
      <x v="20"/>
    </i>
    <i r="1">
      <x v="21"/>
    </i>
    <i r="1">
      <x v="23"/>
    </i>
    <i r="1">
      <x v="24"/>
    </i>
    <i r="1">
      <x v="27"/>
    </i>
    <i r="1">
      <x v="28"/>
    </i>
    <i r="1">
      <x v="29"/>
    </i>
    <i r="1">
      <x v="36"/>
    </i>
    <i r="1">
      <x v="54"/>
    </i>
    <i r="1">
      <x v="56"/>
    </i>
    <i r="1">
      <x v="62"/>
    </i>
    <i t="default">
      <x/>
    </i>
    <i>
      <x v="1"/>
      <x/>
    </i>
    <i r="1">
      <x v="2"/>
    </i>
    <i r="1">
      <x v="4"/>
    </i>
    <i r="1">
      <x v="14"/>
    </i>
    <i r="1">
      <x v="31"/>
    </i>
    <i r="1">
      <x v="33"/>
    </i>
    <i r="1">
      <x v="41"/>
    </i>
    <i r="1">
      <x v="52"/>
    </i>
    <i r="1">
      <x v="53"/>
    </i>
    <i r="1">
      <x v="57"/>
    </i>
    <i t="default">
      <x v="1"/>
    </i>
    <i t="grand">
      <x/>
    </i>
  </rowItems>
  <colFields count="1">
    <field x="14"/>
  </colFields>
  <colItems count="13">
    <i>
      <x v="55"/>
    </i>
    <i>
      <x v="56"/>
    </i>
    <i>
      <x v="57"/>
    </i>
    <i>
      <x v="58"/>
    </i>
    <i>
      <x v="59"/>
    </i>
    <i>
      <x v="60"/>
    </i>
    <i>
      <x v="61"/>
    </i>
    <i>
      <x v="62"/>
    </i>
    <i>
      <x v="63"/>
    </i>
    <i>
      <x v="64"/>
    </i>
    <i>
      <x v="65"/>
    </i>
    <i>
      <x v="66"/>
    </i>
    <i t="grand">
      <x/>
    </i>
  </colItems>
  <pageFields count="2">
    <pageField fld="6" item="1" hier="-1"/>
    <pageField fld="20" item="1" hier="-1"/>
  </pageFields>
  <dataFields count="1">
    <dataField name="CASSA" fld="3" baseField="0" baseItem="0" numFmtId="166"/>
  </dataFields>
  <formats count="43">
    <format dxfId="173">
      <pivotArea field="20" type="button" dataOnly="0" labelOnly="1" outline="0" axis="axisPage" fieldPosition="1"/>
    </format>
    <format dxfId="172">
      <pivotArea type="all" dataOnly="0" outline="0" fieldPosition="0"/>
    </format>
    <format dxfId="171">
      <pivotArea outline="0" collapsedLevelsAreSubtotals="1" fieldPosition="0"/>
    </format>
    <format dxfId="170">
      <pivotArea type="origin" dataOnly="0" labelOnly="1" outline="0" fieldPosition="0"/>
    </format>
    <format dxfId="169">
      <pivotArea field="14" type="button" dataOnly="0" labelOnly="1" outline="0" axis="axisCol" fieldPosition="0"/>
    </format>
    <format dxfId="168">
      <pivotArea type="topRight" dataOnly="0" labelOnly="1" outline="0" fieldPosition="0"/>
    </format>
    <format dxfId="167">
      <pivotArea field="13" type="button" dataOnly="0" labelOnly="1" outline="0" axis="axisRow" fieldPosition="0"/>
    </format>
    <format dxfId="166">
      <pivotArea field="1" type="button" dataOnly="0" labelOnly="1" outline="0" axis="axisRow" fieldPosition="1"/>
    </format>
    <format dxfId="165">
      <pivotArea dataOnly="0" labelOnly="1" outline="0" fieldPosition="0">
        <references count="1">
          <reference field="13" count="0"/>
        </references>
      </pivotArea>
    </format>
    <format dxfId="164">
      <pivotArea dataOnly="0" labelOnly="1" outline="0" fieldPosition="0">
        <references count="1">
          <reference field="13" count="0" defaultSubtotal="1"/>
        </references>
      </pivotArea>
    </format>
    <format dxfId="163">
      <pivotArea dataOnly="0" labelOnly="1" grandRow="1" outline="0" fieldPosition="0"/>
    </format>
    <format dxfId="162">
      <pivotArea dataOnly="0" labelOnly="1" outline="0" fieldPosition="0">
        <references count="2">
          <reference field="1" count="14">
            <x v="10"/>
            <x v="12"/>
            <x v="19"/>
            <x v="20"/>
            <x v="21"/>
            <x v="23"/>
            <x v="24"/>
            <x v="27"/>
            <x v="28"/>
            <x v="29"/>
            <x v="36"/>
            <x v="54"/>
            <x v="56"/>
            <x v="62"/>
          </reference>
          <reference field="13" count="1" selected="0">
            <x v="0"/>
          </reference>
        </references>
      </pivotArea>
    </format>
    <format dxfId="161">
      <pivotArea dataOnly="0" labelOnly="1" outline="0" fieldPosition="0">
        <references count="2">
          <reference field="1" count="10">
            <x v="0"/>
            <x v="2"/>
            <x v="4"/>
            <x v="14"/>
            <x v="31"/>
            <x v="33"/>
            <x v="41"/>
            <x v="52"/>
            <x v="53"/>
            <x v="57"/>
          </reference>
          <reference field="13" count="1" selected="0">
            <x v="1"/>
          </reference>
        </references>
      </pivotArea>
    </format>
    <format dxfId="160">
      <pivotArea dataOnly="0" labelOnly="1" outline="0" fieldPosition="0">
        <references count="1">
          <reference field="14" count="13">
            <x v="54"/>
            <x v="55"/>
            <x v="56"/>
            <x v="57"/>
            <x v="58"/>
            <x v="59"/>
            <x v="60"/>
            <x v="61"/>
            <x v="62"/>
            <x v="63"/>
            <x v="64"/>
            <x v="65"/>
            <x v="66"/>
          </reference>
        </references>
      </pivotArea>
    </format>
    <format dxfId="159">
      <pivotArea dataOnly="0" labelOnly="1" grandCol="1" outline="0" fieldPosition="0"/>
    </format>
    <format dxfId="158">
      <pivotArea type="all" dataOnly="0" outline="0" fieldPosition="0"/>
    </format>
    <format dxfId="157">
      <pivotArea outline="0" collapsedLevelsAreSubtotals="1" fieldPosition="0"/>
    </format>
    <format dxfId="156">
      <pivotArea type="origin" dataOnly="0" labelOnly="1" outline="0" fieldPosition="0"/>
    </format>
    <format dxfId="155">
      <pivotArea field="14" type="button" dataOnly="0" labelOnly="1" outline="0" axis="axisCol" fieldPosition="0"/>
    </format>
    <format dxfId="154">
      <pivotArea type="topRight" dataOnly="0" labelOnly="1" outline="0" fieldPosition="0"/>
    </format>
    <format dxfId="153">
      <pivotArea field="13" type="button" dataOnly="0" labelOnly="1" outline="0" axis="axisRow" fieldPosition="0"/>
    </format>
    <format dxfId="152">
      <pivotArea field="1" type="button" dataOnly="0" labelOnly="1" outline="0" axis="axisRow" fieldPosition="1"/>
    </format>
    <format dxfId="151">
      <pivotArea dataOnly="0" labelOnly="1" outline="0" fieldPosition="0">
        <references count="1">
          <reference field="13" count="0"/>
        </references>
      </pivotArea>
    </format>
    <format dxfId="150">
      <pivotArea dataOnly="0" labelOnly="1" outline="0" fieldPosition="0">
        <references count="1">
          <reference field="13" count="0" defaultSubtotal="1"/>
        </references>
      </pivotArea>
    </format>
    <format dxfId="149">
      <pivotArea dataOnly="0" labelOnly="1" grandRow="1" outline="0" fieldPosition="0"/>
    </format>
    <format dxfId="148">
      <pivotArea dataOnly="0" labelOnly="1" outline="0" fieldPosition="0">
        <references count="2">
          <reference field="1" count="14">
            <x v="10"/>
            <x v="12"/>
            <x v="19"/>
            <x v="20"/>
            <x v="21"/>
            <x v="23"/>
            <x v="24"/>
            <x v="27"/>
            <x v="28"/>
            <x v="29"/>
            <x v="36"/>
            <x v="54"/>
            <x v="56"/>
            <x v="62"/>
          </reference>
          <reference field="13" count="1" selected="0">
            <x v="0"/>
          </reference>
        </references>
      </pivotArea>
    </format>
    <format dxfId="147">
      <pivotArea dataOnly="0" labelOnly="1" outline="0" fieldPosition="0">
        <references count="2">
          <reference field="1" count="10">
            <x v="0"/>
            <x v="2"/>
            <x v="4"/>
            <x v="14"/>
            <x v="31"/>
            <x v="33"/>
            <x v="41"/>
            <x v="52"/>
            <x v="53"/>
            <x v="57"/>
          </reference>
          <reference field="13" count="1" selected="0">
            <x v="1"/>
          </reference>
        </references>
      </pivotArea>
    </format>
    <format dxfId="146">
      <pivotArea dataOnly="0" labelOnly="1" outline="0" fieldPosition="0">
        <references count="1">
          <reference field="14" count="13">
            <x v="54"/>
            <x v="55"/>
            <x v="56"/>
            <x v="57"/>
            <x v="58"/>
            <x v="59"/>
            <x v="60"/>
            <x v="61"/>
            <x v="62"/>
            <x v="63"/>
            <x v="64"/>
            <x v="65"/>
            <x v="66"/>
          </reference>
        </references>
      </pivotArea>
    </format>
    <format dxfId="145">
      <pivotArea dataOnly="0" labelOnly="1" grandCol="1" outline="0" fieldPosition="0"/>
    </format>
    <format dxfId="144">
      <pivotArea type="all" dataOnly="0" outline="0" fieldPosition="0"/>
    </format>
    <format dxfId="143">
      <pivotArea outline="0" collapsedLevelsAreSubtotals="1" fieldPosition="0"/>
    </format>
    <format dxfId="142">
      <pivotArea type="origin" dataOnly="0" labelOnly="1" outline="0" fieldPosition="0"/>
    </format>
    <format dxfId="141">
      <pivotArea field="14" type="button" dataOnly="0" labelOnly="1" outline="0" axis="axisCol" fieldPosition="0"/>
    </format>
    <format dxfId="140">
      <pivotArea type="topRight" dataOnly="0" labelOnly="1" outline="0" fieldPosition="0"/>
    </format>
    <format dxfId="139">
      <pivotArea field="13" type="button" dataOnly="0" labelOnly="1" outline="0" axis="axisRow" fieldPosition="0"/>
    </format>
    <format dxfId="138">
      <pivotArea field="1" type="button" dataOnly="0" labelOnly="1" outline="0" axis="axisRow" fieldPosition="1"/>
    </format>
    <format dxfId="137">
      <pivotArea dataOnly="0" labelOnly="1" outline="0" fieldPosition="0">
        <references count="1">
          <reference field="13" count="0"/>
        </references>
      </pivotArea>
    </format>
    <format dxfId="136">
      <pivotArea dataOnly="0" labelOnly="1" outline="0" fieldPosition="0">
        <references count="1">
          <reference field="13" count="0" defaultSubtotal="1"/>
        </references>
      </pivotArea>
    </format>
    <format dxfId="135">
      <pivotArea dataOnly="0" labelOnly="1" grandRow="1" outline="0" fieldPosition="0"/>
    </format>
    <format dxfId="134">
      <pivotArea dataOnly="0" labelOnly="1" outline="0" fieldPosition="0">
        <references count="2">
          <reference field="1" count="14">
            <x v="10"/>
            <x v="12"/>
            <x v="19"/>
            <x v="20"/>
            <x v="21"/>
            <x v="23"/>
            <x v="24"/>
            <x v="27"/>
            <x v="28"/>
            <x v="29"/>
            <x v="36"/>
            <x v="54"/>
            <x v="56"/>
            <x v="62"/>
          </reference>
          <reference field="13" count="1" selected="0">
            <x v="0"/>
          </reference>
        </references>
      </pivotArea>
    </format>
    <format dxfId="133">
      <pivotArea dataOnly="0" labelOnly="1" outline="0" fieldPosition="0">
        <references count="2">
          <reference field="1" count="10">
            <x v="0"/>
            <x v="2"/>
            <x v="4"/>
            <x v="14"/>
            <x v="31"/>
            <x v="33"/>
            <x v="41"/>
            <x v="52"/>
            <x v="53"/>
            <x v="57"/>
          </reference>
          <reference field="13" count="1" selected="0">
            <x v="1"/>
          </reference>
        </references>
      </pivotArea>
    </format>
    <format dxfId="132">
      <pivotArea dataOnly="0" labelOnly="1" outline="0" fieldPosition="0">
        <references count="1">
          <reference field="14" count="13">
            <x v="54"/>
            <x v="55"/>
            <x v="56"/>
            <x v="57"/>
            <x v="58"/>
            <x v="59"/>
            <x v="60"/>
            <x v="61"/>
            <x v="62"/>
            <x v="63"/>
            <x v="64"/>
            <x v="65"/>
            <x v="66"/>
          </reference>
        </references>
      </pivotArea>
    </format>
    <format dxfId="131">
      <pivotArea dataOnly="0" labelOnly="1" grandCol="1" outline="0" fieldPosition="0"/>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8D48629-7BCF-4EBF-AB93-1596B706B0CB}" name="PT_Ultime4" cacheId="9" applyNumberFormats="0" applyBorderFormats="0" applyFontFormats="0" applyPatternFormats="0" applyAlignmentFormats="0" applyWidthHeightFormats="1" dataCaption="Valori" updatedVersion="8" minRefreshableVersion="3" showCalcMbrs="0" itemPrintTitles="1" createdVersion="3" indent="0" compact="0" compactData="0" multipleFieldFilters="0">
  <location ref="A16:F31" firstHeaderRow="1" firstDataRow="2" firstDataCol="2" rowPageCount="2" colPageCount="1"/>
  <pivotFields count="26">
    <pivotField compact="0" numFmtId="14" outline="0" showAll="0"/>
    <pivotField axis="axisRow" compact="0" outline="0" showAll="0">
      <items count="71">
        <item x="0"/>
        <item x="7"/>
        <item x="13"/>
        <item x="39"/>
        <item x="49"/>
        <item x="16"/>
        <item x="22"/>
        <item x="43"/>
        <item x="46"/>
        <item x="20"/>
        <item x="41"/>
        <item x="11"/>
        <item x="34"/>
        <item x="51"/>
        <item x="12"/>
        <item x="32"/>
        <item x="37"/>
        <item x="45"/>
        <item x="23"/>
        <item x="47"/>
        <item x="35"/>
        <item x="28"/>
        <item x="25"/>
        <item x="50"/>
        <item x="42"/>
        <item x="33"/>
        <item x="19"/>
        <item x="27"/>
        <item x="9"/>
        <item x="5"/>
        <item x="10"/>
        <item x="40"/>
        <item x="29"/>
        <item x="30"/>
        <item x="26"/>
        <item x="3"/>
        <item x="18"/>
        <item x="1"/>
        <item x="6"/>
        <item x="14"/>
        <item x="8"/>
        <item x="36"/>
        <item x="4"/>
        <item x="38"/>
        <item x="48"/>
        <item x="2"/>
        <item x="24"/>
        <item x="15"/>
        <item x="52"/>
        <item x="21"/>
        <item x="44"/>
        <item x="17"/>
        <item x="54"/>
        <item x="55"/>
        <item x="53"/>
        <item x="57"/>
        <item x="58"/>
        <item x="56"/>
        <item x="60"/>
        <item x="61"/>
        <item x="62"/>
        <item x="63"/>
        <item x="66"/>
        <item x="67"/>
        <item x="68"/>
        <item x="59"/>
        <item x="64"/>
        <item x="65"/>
        <item x="69"/>
        <item x="31"/>
        <item t="default"/>
      </items>
    </pivotField>
    <pivotField compact="0" outline="0" showAll="0"/>
    <pivotField dataField="1" compact="0" numFmtId="166" outline="0" showAll="0"/>
    <pivotField compact="0" outline="0" showAll="0"/>
    <pivotField compact="0" outline="0" showAll="0"/>
    <pivotField axis="axisPage" compact="0" outline="0" showAll="0">
      <items count="3">
        <item x="1"/>
        <item x="0"/>
        <item t="default"/>
      </items>
    </pivotField>
    <pivotField compact="0" outline="0" showAll="0"/>
    <pivotField compact="0" outline="0" showAll="0"/>
    <pivotField compact="0" outline="0" showAll="0"/>
    <pivotField compact="0" numFmtId="14" outline="0" showAll="0"/>
    <pivotField compact="0" outline="0" showAll="0"/>
    <pivotField compact="0" outline="0" showAll="0"/>
    <pivotField axis="axisRow" compact="0" outline="0" showAll="0">
      <items count="3">
        <item x="1"/>
        <item x="0"/>
        <item t="default"/>
      </items>
    </pivotField>
    <pivotField axis="axisCol" compact="0" outline="0" showAll="0">
      <items count="108">
        <item x="0"/>
        <item x="1"/>
        <item x="2"/>
        <item x="3"/>
        <item m="1" x="105"/>
        <item x="4"/>
        <item x="5"/>
        <item x="6"/>
        <item x="7"/>
        <item x="8"/>
        <item x="9"/>
        <item x="10"/>
        <item x="11"/>
        <item x="12"/>
        <item x="13"/>
        <item x="14"/>
        <item x="15"/>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m="1" x="104"/>
        <item x="54"/>
        <item x="55"/>
        <item x="56"/>
        <item x="57"/>
        <item x="58"/>
        <item x="59"/>
        <item x="60"/>
        <item x="61"/>
        <item x="62"/>
        <item x="63"/>
        <item x="64"/>
        <item x="65"/>
        <item x="66"/>
        <item x="68"/>
        <item x="67"/>
        <item x="69"/>
        <item x="70"/>
        <item x="72"/>
        <item x="71"/>
        <item x="73"/>
        <item x="74"/>
        <item x="76"/>
        <item m="1" x="106"/>
        <item x="77"/>
        <item x="75"/>
        <item x="78"/>
        <item x="80"/>
        <item x="79"/>
        <item x="81"/>
        <item x="82"/>
        <item x="84"/>
        <item x="83"/>
        <item x="85"/>
        <item x="87"/>
        <item x="88"/>
        <item x="86"/>
        <item x="90"/>
        <item x="89"/>
        <item x="91"/>
        <item x="93"/>
        <item x="94"/>
        <item x="92"/>
        <item x="95"/>
        <item x="97"/>
        <item x="96"/>
        <item x="98"/>
        <item x="100"/>
        <item x="101"/>
        <item x="99"/>
        <item x="103"/>
        <item x="102"/>
        <item x="16"/>
        <item t="default"/>
      </items>
    </pivotField>
    <pivotField compact="0" outline="0" showAll="0"/>
    <pivotField compact="0" outline="0" showAll="0"/>
    <pivotField compact="0" outline="0" showAll="0"/>
    <pivotField compact="0" outline="0" showAll="0"/>
    <pivotField axis="axisPage" compact="0" outline="0" showAll="0">
      <items count="3">
        <item x="0"/>
        <item x="1"/>
        <item t="default"/>
      </items>
    </pivotField>
    <pivotField compact="0" outline="0" showAll="0"/>
    <pivotField compact="0" outline="0" showAll="0"/>
    <pivotField compact="0" outline="0" showAll="0"/>
    <pivotField compact="0" numFmtId="1" outline="0" showAll="0"/>
    <pivotField compact="0" outline="0" showAll="0"/>
    <pivotField compact="0" outline="0" showAll="0"/>
  </pivotFields>
  <rowFields count="2">
    <field x="13"/>
    <field x="1"/>
  </rowFields>
  <rowItems count="14">
    <i>
      <x/>
      <x v="18"/>
    </i>
    <i r="1">
      <x v="21"/>
    </i>
    <i r="1">
      <x v="22"/>
    </i>
    <i r="1">
      <x v="33"/>
    </i>
    <i t="default">
      <x/>
    </i>
    <i>
      <x v="1"/>
      <x/>
    </i>
    <i r="1">
      <x v="27"/>
    </i>
    <i r="1">
      <x v="29"/>
    </i>
    <i r="1">
      <x v="32"/>
    </i>
    <i r="1">
      <x v="34"/>
    </i>
    <i r="1">
      <x v="46"/>
    </i>
    <i r="1">
      <x v="69"/>
    </i>
    <i t="default">
      <x v="1"/>
    </i>
    <i t="grand">
      <x/>
    </i>
  </rowItems>
  <colFields count="1">
    <field x="14"/>
  </colFields>
  <colItems count="4">
    <i>
      <x v="51"/>
    </i>
    <i>
      <x v="52"/>
    </i>
    <i>
      <x v="53"/>
    </i>
    <i t="grand">
      <x/>
    </i>
  </colItems>
  <pageFields count="2">
    <pageField fld="6" hier="-1"/>
    <pageField fld="19" item="1" hier="-1"/>
  </pageFields>
  <dataFields count="1">
    <dataField name="CASSA" fld="3" baseField="0" baseItem="0" numFmtId="166"/>
  </dataFields>
  <formats count="42">
    <format dxfId="130">
      <pivotArea type="all" dataOnly="0" outline="0" fieldPosition="0"/>
    </format>
    <format dxfId="129">
      <pivotArea outline="0" collapsedLevelsAreSubtotals="1" fieldPosition="0"/>
    </format>
    <format dxfId="128">
      <pivotArea type="origin" dataOnly="0" labelOnly="1" outline="0" fieldPosition="0"/>
    </format>
    <format dxfId="127">
      <pivotArea field="14" type="button" dataOnly="0" labelOnly="1" outline="0" axis="axisCol" fieldPosition="0"/>
    </format>
    <format dxfId="126">
      <pivotArea type="topRight" dataOnly="0" labelOnly="1" outline="0" fieldPosition="0"/>
    </format>
    <format dxfId="125">
      <pivotArea field="13" type="button" dataOnly="0" labelOnly="1" outline="0" axis="axisRow" fieldPosition="0"/>
    </format>
    <format dxfId="124">
      <pivotArea field="1" type="button" dataOnly="0" labelOnly="1" outline="0" axis="axisRow" fieldPosition="1"/>
    </format>
    <format dxfId="123">
      <pivotArea dataOnly="0" labelOnly="1" outline="0" fieldPosition="0">
        <references count="1">
          <reference field="13" count="0"/>
        </references>
      </pivotArea>
    </format>
    <format dxfId="122">
      <pivotArea dataOnly="0" labelOnly="1" outline="0" fieldPosition="0">
        <references count="1">
          <reference field="13" count="0" defaultSubtotal="1"/>
        </references>
      </pivotArea>
    </format>
    <format dxfId="121">
      <pivotArea dataOnly="0" labelOnly="1" grandRow="1" outline="0" fieldPosition="0"/>
    </format>
    <format dxfId="120">
      <pivotArea dataOnly="0" labelOnly="1" outline="0" fieldPosition="0">
        <references count="2">
          <reference field="1" count="4">
            <x v="18"/>
            <x v="21"/>
            <x v="22"/>
            <x v="33"/>
          </reference>
          <reference field="13" count="1" selected="0">
            <x v="0"/>
          </reference>
        </references>
      </pivotArea>
    </format>
    <format dxfId="119">
      <pivotArea dataOnly="0" labelOnly="1" outline="0" fieldPosition="0">
        <references count="2">
          <reference field="1" count="7">
            <x v="0"/>
            <x v="27"/>
            <x v="29"/>
            <x v="32"/>
            <x v="34"/>
            <x v="46"/>
            <x v="69"/>
          </reference>
          <reference field="13" count="1" selected="0">
            <x v="1"/>
          </reference>
        </references>
      </pivotArea>
    </format>
    <format dxfId="118">
      <pivotArea dataOnly="0" labelOnly="1" outline="0" fieldPosition="0">
        <references count="1">
          <reference field="14" count="3">
            <x v="51"/>
            <x v="52"/>
            <x v="53"/>
          </reference>
        </references>
      </pivotArea>
    </format>
    <format dxfId="117">
      <pivotArea dataOnly="0" labelOnly="1" grandCol="1" outline="0" fieldPosition="0"/>
    </format>
    <format dxfId="116">
      <pivotArea type="all" dataOnly="0" outline="0" fieldPosition="0"/>
    </format>
    <format dxfId="115">
      <pivotArea outline="0" collapsedLevelsAreSubtotals="1" fieldPosition="0"/>
    </format>
    <format dxfId="114">
      <pivotArea type="origin" dataOnly="0" labelOnly="1" outline="0" fieldPosition="0"/>
    </format>
    <format dxfId="113">
      <pivotArea field="14" type="button" dataOnly="0" labelOnly="1" outline="0" axis="axisCol" fieldPosition="0"/>
    </format>
    <format dxfId="112">
      <pivotArea type="topRight" dataOnly="0" labelOnly="1" outline="0" fieldPosition="0"/>
    </format>
    <format dxfId="111">
      <pivotArea field="13" type="button" dataOnly="0" labelOnly="1" outline="0" axis="axisRow" fieldPosition="0"/>
    </format>
    <format dxfId="110">
      <pivotArea field="1" type="button" dataOnly="0" labelOnly="1" outline="0" axis="axisRow" fieldPosition="1"/>
    </format>
    <format dxfId="109">
      <pivotArea dataOnly="0" labelOnly="1" outline="0" fieldPosition="0">
        <references count="1">
          <reference field="13" count="0"/>
        </references>
      </pivotArea>
    </format>
    <format dxfId="108">
      <pivotArea dataOnly="0" labelOnly="1" outline="0" fieldPosition="0">
        <references count="1">
          <reference field="13" count="0" defaultSubtotal="1"/>
        </references>
      </pivotArea>
    </format>
    <format dxfId="107">
      <pivotArea dataOnly="0" labelOnly="1" grandRow="1" outline="0" fieldPosition="0"/>
    </format>
    <format dxfId="106">
      <pivotArea dataOnly="0" labelOnly="1" outline="0" fieldPosition="0">
        <references count="2">
          <reference field="1" count="4">
            <x v="18"/>
            <x v="21"/>
            <x v="22"/>
            <x v="33"/>
          </reference>
          <reference field="13" count="1" selected="0">
            <x v="0"/>
          </reference>
        </references>
      </pivotArea>
    </format>
    <format dxfId="105">
      <pivotArea dataOnly="0" labelOnly="1" outline="0" fieldPosition="0">
        <references count="2">
          <reference field="1" count="7">
            <x v="0"/>
            <x v="27"/>
            <x v="29"/>
            <x v="32"/>
            <x v="34"/>
            <x v="46"/>
            <x v="69"/>
          </reference>
          <reference field="13" count="1" selected="0">
            <x v="1"/>
          </reference>
        </references>
      </pivotArea>
    </format>
    <format dxfId="104">
      <pivotArea dataOnly="0" labelOnly="1" outline="0" fieldPosition="0">
        <references count="1">
          <reference field="14" count="3">
            <x v="51"/>
            <x v="52"/>
            <x v="53"/>
          </reference>
        </references>
      </pivotArea>
    </format>
    <format dxfId="103">
      <pivotArea dataOnly="0" labelOnly="1" grandCol="1" outline="0" fieldPosition="0"/>
    </format>
    <format dxfId="102">
      <pivotArea type="all" dataOnly="0" outline="0" fieldPosition="0"/>
    </format>
    <format dxfId="101">
      <pivotArea outline="0" collapsedLevelsAreSubtotals="1" fieldPosition="0"/>
    </format>
    <format dxfId="100">
      <pivotArea type="origin" dataOnly="0" labelOnly="1" outline="0" fieldPosition="0"/>
    </format>
    <format dxfId="99">
      <pivotArea field="14" type="button" dataOnly="0" labelOnly="1" outline="0" axis="axisCol" fieldPosition="0"/>
    </format>
    <format dxfId="98">
      <pivotArea type="topRight" dataOnly="0" labelOnly="1" outline="0" fieldPosition="0"/>
    </format>
    <format dxfId="97">
      <pivotArea field="13" type="button" dataOnly="0" labelOnly="1" outline="0" axis="axisRow" fieldPosition="0"/>
    </format>
    <format dxfId="96">
      <pivotArea field="1" type="button" dataOnly="0" labelOnly="1" outline="0" axis="axisRow" fieldPosition="1"/>
    </format>
    <format dxfId="95">
      <pivotArea dataOnly="0" labelOnly="1" outline="0" fieldPosition="0">
        <references count="1">
          <reference field="13" count="0"/>
        </references>
      </pivotArea>
    </format>
    <format dxfId="94">
      <pivotArea dataOnly="0" labelOnly="1" outline="0" fieldPosition="0">
        <references count="1">
          <reference field="13" count="0" defaultSubtotal="1"/>
        </references>
      </pivotArea>
    </format>
    <format dxfId="93">
      <pivotArea dataOnly="0" labelOnly="1" grandRow="1" outline="0" fieldPosition="0"/>
    </format>
    <format dxfId="92">
      <pivotArea dataOnly="0" labelOnly="1" outline="0" fieldPosition="0">
        <references count="2">
          <reference field="1" count="4">
            <x v="18"/>
            <x v="21"/>
            <x v="22"/>
            <x v="33"/>
          </reference>
          <reference field="13" count="1" selected="0">
            <x v="0"/>
          </reference>
        </references>
      </pivotArea>
    </format>
    <format dxfId="91">
      <pivotArea dataOnly="0" labelOnly="1" outline="0" fieldPosition="0">
        <references count="2">
          <reference field="1" count="7">
            <x v="0"/>
            <x v="27"/>
            <x v="29"/>
            <x v="32"/>
            <x v="34"/>
            <x v="46"/>
            <x v="69"/>
          </reference>
          <reference field="13" count="1" selected="0">
            <x v="1"/>
          </reference>
        </references>
      </pivotArea>
    </format>
    <format dxfId="90">
      <pivotArea dataOnly="0" labelOnly="1" outline="0" fieldPosition="0">
        <references count="1">
          <reference field="14" count="3">
            <x v="51"/>
            <x v="52"/>
            <x v="53"/>
          </reference>
        </references>
      </pivotArea>
    </format>
    <format dxfId="89">
      <pivotArea dataOnly="0" labelOnly="1" grandCol="1" outline="0" fieldPosition="0"/>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F654DF-485B-4F25-800A-3463E2274149}" name="Movimenti" displayName="Movimenti" ref="A2:Z280" totalsRowShown="0" headerRowDxfId="192">
  <autoFilter ref="A2:Z280" xr:uid="{7CF654DF-485B-4F25-800A-3463E2274149}">
    <filterColumn colId="5">
      <filters>
        <filter val="NO"/>
      </filters>
    </filterColumn>
  </autoFilter>
  <sortState xmlns:xlrd2="http://schemas.microsoft.com/office/spreadsheetml/2017/richdata2" ref="A3:Z280">
    <sortCondition ref="A3:A280"/>
  </sortState>
  <tableColumns count="26">
    <tableColumn id="1" xr3:uid="{BEF018A8-457A-4C83-9140-BDFA729E3E1D}" name="DATA MOVIMENTO" dataDxfId="191">
      <calculatedColumnFormula>lunediDiOggi+Movimenti[[#This Row],[GG MOVIMENTO]]</calculatedColumnFormula>
    </tableColumn>
    <tableColumn id="2" xr3:uid="{9EE9E551-11E3-4176-8473-0ED85DE14E65}" name="DESCRIZIONE"/>
    <tableColumn id="3" xr3:uid="{53087C26-2930-4235-9BBD-E01184CC2125}" name="CATEGORIA"/>
    <tableColumn id="4" xr3:uid="{5B1AF881-0054-4F76-8034-0811AF89E7E5}" name="IMPORTO" dataDxfId="190"/>
    <tableColumn id="5" xr3:uid="{C5A9D622-AC3B-45F4-A074-F7C5770236D9}" name="STATO"/>
    <tableColumn id="6" xr3:uid="{E32489E3-242C-4197-B945-C7858045F804}" name="FATTO"/>
    <tableColumn id="7" xr3:uid="{3418BD6E-3ED2-425D-A609-BDD44856B7E6}" name="CONTO"/>
    <tableColumn id="8" xr3:uid="{6EE4E5D9-35C2-4971-92DD-80878F562355}" name="TIPO PAGAMENTO"/>
    <tableColumn id="9" xr3:uid="{4F328702-2D33-421A-82AE-7C39FE566443}" name="DOCUMENTO"/>
    <tableColumn id="22" xr3:uid="{BEE52576-DFF9-4428-90EB-A9603ACD7B6E}" name="DATA DOCUMENTO" dataDxfId="189">
      <calculatedColumnFormula>IF(Movimenti[[#This Row],[GG DOCUMENTO]]="",0,lunediDiOggi+Movimenti[[#This Row],[GG DOCUMENTO]])</calculatedColumnFormula>
    </tableColumn>
    <tableColumn id="10" xr3:uid="{D9DE2E34-B0ED-4880-AF05-B659140CC0ED}" name="SCADENZA" dataDxfId="188">
      <calculatedColumnFormula>IF(Movimenti[[#This Row],[GG SCADENZA]]="",0,lunediDiOggi+Movimenti[[#This Row],[GG SCADENZA]])</calculatedColumnFormula>
    </tableColumn>
    <tableColumn id="11" xr3:uid="{59643524-A244-4B82-95D0-62573ADFAACC}" name="NOTE"/>
    <tableColumn id="12" xr3:uid="{3833633F-F458-42D9-9371-FDECADB36F08}" name="AREA" dataDxfId="187">
      <calculatedColumnFormula>IFERROR(VLOOKUP(C3,MATRICI!$A$4:$C$200,2,FALSE),"")</calculatedColumnFormula>
    </tableColumn>
    <tableColumn id="13" xr3:uid="{47C5DCBD-8C66-4AF2-95FF-E8B1D2444B8F}" name="E/U" dataDxfId="186">
      <calculatedColumnFormula>IF(D3&gt;=0,"ENTRATE","USCITE")</calculatedColumnFormula>
    </tableColumn>
    <tableColumn id="14" xr3:uid="{E583B0E2-244E-40BE-B257-20F9FCD81C01}" name="SETTIMANA" dataDxfId="185">
      <calculatedColumnFormula>YEAR((INT(A3)-WEEKDAY(INT(A3),3)))&amp;"-"&amp;RIGHT("0"&amp;MONTH((INT(A3)-WEEKDAY(INT(A3),3))),2)&amp;"-"&amp;RIGHT("0"&amp;DAY((INT(A3)-WEEKDAY(INT(A3),3))),2)&amp;" (S"&amp;RIGHT("0"&amp;_xlfn.ISOWEEKNUM(INT(A3)),2)&amp;")"</calculatedColumnFormula>
    </tableColumn>
    <tableColumn id="15" xr3:uid="{1D5DDDC8-B9B3-4B6C-9EF0-AC645014FE32}" name="MESE" dataDxfId="184">
      <calculatedColumnFormula>YEAR(INT(A3))&amp;"-"&amp;RIGHT("0"&amp;MONTH(INT(A3)),2)</calculatedColumnFormula>
    </tableColumn>
    <tableColumn id="16" xr3:uid="{059EC478-5074-4316-ABE1-A763E4C7BA6C}" name="GG RITARDO" dataDxfId="183">
      <calculatedColumnFormula>IF(OR(F3&lt;&gt;"SI",N(K3)=0),"",INT(A3)-INT(K3))</calculatedColumnFormula>
    </tableColumn>
    <tableColumn id="17" xr3:uid="{A192A946-02A6-4919-85EF-B2683A6A0374}" name="ULTIMI 12 MESI" dataDxfId="182">
      <calculatedColumnFormula>IF(AND(INT(A3)&gt;=EDATE(TODAY(),-12),INT(A3)&lt;=TODAY()),"SI","NO")</calculatedColumnFormula>
    </tableColumn>
    <tableColumn id="18" xr3:uid="{C4DAB8A3-BC73-436E-9596-BCB878FFCF12}" name="ORIZZONTE" dataDxfId="181">
      <calculatedColumnFormula>IF(F3="SI","ESEGUITO",IF(INT(A3)&lt;TODAY()-WEEKDAY(TODAY(),3),"IN RITARDO","DA FARE"))</calculatedColumnFormula>
    </tableColumn>
    <tableColumn id="19" xr3:uid="{18E7BC84-5659-4A4B-9550-E4C02E0A8D77}" name="ULTIME 4 SETTIMANE" dataDxfId="180">
      <calculatedColumnFormula>IF(AND(F3="SI",INT(A3)&gt;=TODAY()-WEEKDAY(TODAY(),3)-28,INT(A3)&lt;=TODAY()),"SI","NO")</calculatedColumnFormula>
    </tableColumn>
    <tableColumn id="20" xr3:uid="{65565835-9182-4B54-BEB3-43B18CD315DD}" name="NELLE 13 SETTIMANE" dataDxfId="179">
      <calculatedColumnFormula>IF(AND(F3="NO",INT(A3)&gt;=TODAY()-WEEKDAY(TODAY(),3),INT(A3)&lt;TODAY()-WEEKDAY(TODAY(),3)+91),"SI","NO")</calculatedColumnFormula>
    </tableColumn>
    <tableColumn id="21" xr3:uid="{CA637C67-E4BE-4FD3-A7B9-2F715EC5DC6C}" name="NEI 13 MESI" dataDxfId="178">
      <calculatedColumnFormula>IF(AND(F3="NO",INT(A3)&gt;=EOMONTH(TODAY(),-1)+1,INT(A3)&lt;EDATE(EOMONTH(TODAY(),-1)+1,13)),"SI","NO")</calculatedColumnFormula>
    </tableColumn>
    <tableColumn id="23" xr3:uid="{A507F709-F028-46B2-88AE-AE1792A603CB}" name="TIPO GIORNI" dataDxfId="177">
      <calculatedColumnFormula>IFERROR(VLOOKUP(C3,MATRICI!$A$4:$C$200,3,FALSE),"")</calculatedColumnFormula>
    </tableColumn>
    <tableColumn id="24" xr3:uid="{D9E64E7D-DC4F-421E-BD2F-49E77D149BCD}" name="GG MOVIMENTO" dataDxfId="176"/>
    <tableColumn id="25" xr3:uid="{5ED3233F-0303-42B4-9C30-8111AFA32953}" name="GG DOCUMENTO" dataDxfId="175"/>
    <tableColumn id="26" xr3:uid="{27E2622E-5185-4271-AC12-E0B94A127D9E}" name="GG SCADENZA" dataDxfId="174"/>
  </tableColumns>
  <tableStyleInfo name="TableStyleLight9"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hyperlink" Target="mailto:calcinot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D1357-163C-48C3-A484-CA72C57851C1}">
  <dimension ref="A1:A94"/>
  <sheetViews>
    <sheetView showGridLines="0" tabSelected="1" topLeftCell="A71" zoomScaleNormal="100" workbookViewId="0"/>
  </sheetViews>
  <sheetFormatPr defaultRowHeight="14.4" x14ac:dyDescent="0.3"/>
  <cols>
    <col min="1" max="1" width="104.77734375" customWidth="1"/>
  </cols>
  <sheetData>
    <row r="1" spans="1:1" ht="34.049999999999997" customHeight="1" x14ac:dyDescent="0.45">
      <c r="A1" s="91" t="s">
        <v>122</v>
      </c>
    </row>
    <row r="2" spans="1:1" ht="15" x14ac:dyDescent="0.3">
      <c r="A2" s="90"/>
    </row>
    <row r="3" spans="1:1" ht="30" x14ac:dyDescent="0.3">
      <c r="A3" s="92" t="s">
        <v>123</v>
      </c>
    </row>
    <row r="4" spans="1:1" ht="15" x14ac:dyDescent="0.3">
      <c r="A4" s="92" t="s">
        <v>273</v>
      </c>
    </row>
    <row r="5" spans="1:1" ht="15" x14ac:dyDescent="0.3">
      <c r="A5" s="90"/>
    </row>
    <row r="6" spans="1:1" ht="25.95" customHeight="1" x14ac:dyDescent="0.3">
      <c r="A6" s="93" t="s">
        <v>124</v>
      </c>
    </row>
    <row r="7" spans="1:1" ht="15" x14ac:dyDescent="0.3">
      <c r="A7" s="92" t="s">
        <v>125</v>
      </c>
    </row>
    <row r="8" spans="1:1" ht="30" x14ac:dyDescent="0.3">
      <c r="A8" s="92" t="s">
        <v>126</v>
      </c>
    </row>
    <row r="9" spans="1:1" ht="30" x14ac:dyDescent="0.3">
      <c r="A9" s="92" t="s">
        <v>127</v>
      </c>
    </row>
    <row r="10" spans="1:1" ht="45" x14ac:dyDescent="0.3">
      <c r="A10" s="92" t="s">
        <v>128</v>
      </c>
    </row>
    <row r="11" spans="1:1" ht="15" x14ac:dyDescent="0.3">
      <c r="A11" s="90"/>
    </row>
    <row r="12" spans="1:1" ht="25.95" customHeight="1" x14ac:dyDescent="0.3">
      <c r="A12" s="93" t="s">
        <v>129</v>
      </c>
    </row>
    <row r="13" spans="1:1" ht="15" x14ac:dyDescent="0.3">
      <c r="A13" s="92" t="s">
        <v>130</v>
      </c>
    </row>
    <row r="14" spans="1:1" ht="60" x14ac:dyDescent="0.3">
      <c r="A14" s="92" t="s">
        <v>131</v>
      </c>
    </row>
    <row r="15" spans="1:1" ht="60" x14ac:dyDescent="0.3">
      <c r="A15" s="92" t="s">
        <v>132</v>
      </c>
    </row>
    <row r="16" spans="1:1" ht="15" x14ac:dyDescent="0.3">
      <c r="A16" s="90"/>
    </row>
    <row r="17" spans="1:1" ht="25.95" customHeight="1" x14ac:dyDescent="0.3">
      <c r="A17" s="93" t="s">
        <v>274</v>
      </c>
    </row>
    <row r="18" spans="1:1" ht="30" x14ac:dyDescent="0.3">
      <c r="A18" s="92" t="s">
        <v>275</v>
      </c>
    </row>
    <row r="19" spans="1:1" ht="45" x14ac:dyDescent="0.3">
      <c r="A19" s="94" t="s">
        <v>276</v>
      </c>
    </row>
    <row r="20" spans="1:1" ht="30" x14ac:dyDescent="0.3">
      <c r="A20" s="94" t="s">
        <v>277</v>
      </c>
    </row>
    <row r="21" spans="1:1" ht="30" x14ac:dyDescent="0.3">
      <c r="A21" s="94" t="s">
        <v>278</v>
      </c>
    </row>
    <row r="22" spans="1:1" ht="30" x14ac:dyDescent="0.3">
      <c r="A22" s="94" t="s">
        <v>279</v>
      </c>
    </row>
    <row r="23" spans="1:1" ht="15" x14ac:dyDescent="0.3">
      <c r="A23" s="92" t="s">
        <v>133</v>
      </c>
    </row>
    <row r="24" spans="1:1" ht="15" x14ac:dyDescent="0.3">
      <c r="A24" s="90"/>
    </row>
    <row r="25" spans="1:1" ht="25.95" customHeight="1" x14ac:dyDescent="0.3">
      <c r="A25" s="93" t="s">
        <v>134</v>
      </c>
    </row>
    <row r="26" spans="1:1" ht="30" x14ac:dyDescent="0.3">
      <c r="A26" s="92" t="s">
        <v>280</v>
      </c>
    </row>
    <row r="27" spans="1:1" ht="15.6" x14ac:dyDescent="0.3">
      <c r="A27" s="95" t="s">
        <v>281</v>
      </c>
    </row>
    <row r="28" spans="1:1" ht="30" x14ac:dyDescent="0.3">
      <c r="A28" s="92" t="s">
        <v>282</v>
      </c>
    </row>
    <row r="29" spans="1:1" ht="45" x14ac:dyDescent="0.3">
      <c r="A29" s="94" t="s">
        <v>283</v>
      </c>
    </row>
    <row r="30" spans="1:1" ht="60" x14ac:dyDescent="0.3">
      <c r="A30" s="94" t="s">
        <v>284</v>
      </c>
    </row>
    <row r="31" spans="1:1" ht="30" x14ac:dyDescent="0.3">
      <c r="A31" s="92" t="s">
        <v>285</v>
      </c>
    </row>
    <row r="32" spans="1:1" ht="30" x14ac:dyDescent="0.3">
      <c r="A32" s="92" t="s">
        <v>286</v>
      </c>
    </row>
    <row r="33" spans="1:1" ht="45" x14ac:dyDescent="0.3">
      <c r="A33" s="92" t="s">
        <v>287</v>
      </c>
    </row>
    <row r="34" spans="1:1" ht="45" x14ac:dyDescent="0.3">
      <c r="A34" s="92" t="s">
        <v>227</v>
      </c>
    </row>
    <row r="35" spans="1:1" ht="30" x14ac:dyDescent="0.3">
      <c r="A35" s="92" t="s">
        <v>288</v>
      </c>
    </row>
    <row r="36" spans="1:1" ht="30" x14ac:dyDescent="0.3">
      <c r="A36" s="92" t="s">
        <v>135</v>
      </c>
    </row>
    <row r="37" spans="1:1" ht="15.6" x14ac:dyDescent="0.3">
      <c r="A37" s="95" t="s">
        <v>244</v>
      </c>
    </row>
    <row r="38" spans="1:1" ht="60" x14ac:dyDescent="0.3">
      <c r="A38" s="92" t="s">
        <v>289</v>
      </c>
    </row>
    <row r="39" spans="1:1" ht="15.6" x14ac:dyDescent="0.3">
      <c r="A39" s="95" t="s">
        <v>116</v>
      </c>
    </row>
    <row r="40" spans="1:1" ht="45" x14ac:dyDescent="0.3">
      <c r="A40" s="92" t="s">
        <v>290</v>
      </c>
    </row>
    <row r="41" spans="1:1" ht="45" x14ac:dyDescent="0.3">
      <c r="A41" s="92" t="s">
        <v>291</v>
      </c>
    </row>
    <row r="42" spans="1:1" ht="15" x14ac:dyDescent="0.3">
      <c r="A42" s="90"/>
    </row>
    <row r="43" spans="1:1" ht="25.95" customHeight="1" x14ac:dyDescent="0.3">
      <c r="A43" s="93" t="s">
        <v>228</v>
      </c>
    </row>
    <row r="44" spans="1:1" ht="60" x14ac:dyDescent="0.3">
      <c r="A44" s="92" t="s">
        <v>266</v>
      </c>
    </row>
    <row r="45" spans="1:1" ht="45" x14ac:dyDescent="0.3">
      <c r="A45" s="92" t="s">
        <v>229</v>
      </c>
    </row>
    <row r="46" spans="1:1" ht="30" x14ac:dyDescent="0.3">
      <c r="A46" s="94" t="s">
        <v>230</v>
      </c>
    </row>
    <row r="47" spans="1:1" ht="45" x14ac:dyDescent="0.3">
      <c r="A47" s="94" t="s">
        <v>292</v>
      </c>
    </row>
    <row r="48" spans="1:1" ht="30" x14ac:dyDescent="0.3">
      <c r="A48" s="94" t="s">
        <v>293</v>
      </c>
    </row>
    <row r="49" spans="1:1" ht="30" x14ac:dyDescent="0.3">
      <c r="A49" s="94" t="s">
        <v>231</v>
      </c>
    </row>
    <row r="50" spans="1:1" ht="30" x14ac:dyDescent="0.3">
      <c r="A50" s="94" t="s">
        <v>294</v>
      </c>
    </row>
    <row r="51" spans="1:1" ht="15" x14ac:dyDescent="0.3">
      <c r="A51" s="92" t="s">
        <v>295</v>
      </c>
    </row>
    <row r="52" spans="1:1" ht="15" x14ac:dyDescent="0.3">
      <c r="A52" s="90"/>
    </row>
    <row r="53" spans="1:1" ht="15.6" x14ac:dyDescent="0.3">
      <c r="A53" s="95" t="s">
        <v>232</v>
      </c>
    </row>
    <row r="54" spans="1:1" ht="45" x14ac:dyDescent="0.3">
      <c r="A54" s="92" t="s">
        <v>296</v>
      </c>
    </row>
    <row r="55" spans="1:1" ht="30" x14ac:dyDescent="0.3">
      <c r="A55" s="92" t="s">
        <v>297</v>
      </c>
    </row>
    <row r="56" spans="1:1" ht="15" x14ac:dyDescent="0.3">
      <c r="A56" s="90"/>
    </row>
    <row r="57" spans="1:1" ht="25.95" customHeight="1" x14ac:dyDescent="0.3">
      <c r="A57" s="93" t="s">
        <v>298</v>
      </c>
    </row>
    <row r="58" spans="1:1" ht="15.6" x14ac:dyDescent="0.3">
      <c r="A58" s="95" t="s">
        <v>117</v>
      </c>
    </row>
    <row r="59" spans="1:1" ht="45" x14ac:dyDescent="0.3">
      <c r="A59" s="92" t="s">
        <v>136</v>
      </c>
    </row>
    <row r="60" spans="1:1" ht="45" x14ac:dyDescent="0.3">
      <c r="A60" s="92" t="s">
        <v>137</v>
      </c>
    </row>
    <row r="61" spans="1:1" ht="60" x14ac:dyDescent="0.3">
      <c r="A61" s="92" t="s">
        <v>299</v>
      </c>
    </row>
    <row r="62" spans="1:1" ht="60" x14ac:dyDescent="0.3">
      <c r="A62" s="92" t="s">
        <v>226</v>
      </c>
    </row>
    <row r="63" spans="1:1" ht="15" x14ac:dyDescent="0.3">
      <c r="A63" s="90"/>
    </row>
    <row r="64" spans="1:1" ht="15.6" x14ac:dyDescent="0.3">
      <c r="A64" s="95" t="s">
        <v>176</v>
      </c>
    </row>
    <row r="65" spans="1:1" ht="45" x14ac:dyDescent="0.3">
      <c r="A65" s="92" t="s">
        <v>300</v>
      </c>
    </row>
    <row r="66" spans="1:1" ht="45" x14ac:dyDescent="0.3">
      <c r="A66" s="92" t="s">
        <v>301</v>
      </c>
    </row>
    <row r="67" spans="1:1" ht="30" x14ac:dyDescent="0.3">
      <c r="A67" s="92" t="s">
        <v>302</v>
      </c>
    </row>
    <row r="68" spans="1:1" ht="15" x14ac:dyDescent="0.3">
      <c r="A68" s="90"/>
    </row>
    <row r="69" spans="1:1" ht="15.6" x14ac:dyDescent="0.3">
      <c r="A69" s="95" t="s">
        <v>224</v>
      </c>
    </row>
    <row r="70" spans="1:1" ht="30" x14ac:dyDescent="0.3">
      <c r="A70" s="92" t="s">
        <v>303</v>
      </c>
    </row>
    <row r="71" spans="1:1" ht="45" x14ac:dyDescent="0.3">
      <c r="A71" s="92" t="s">
        <v>225</v>
      </c>
    </row>
    <row r="72" spans="1:1" ht="60" x14ac:dyDescent="0.3">
      <c r="A72" s="92" t="s">
        <v>304</v>
      </c>
    </row>
    <row r="73" spans="1:1" ht="45" x14ac:dyDescent="0.3">
      <c r="A73" s="92" t="s">
        <v>305</v>
      </c>
    </row>
    <row r="74" spans="1:1" ht="15" x14ac:dyDescent="0.3">
      <c r="A74" s="90"/>
    </row>
    <row r="75" spans="1:1" ht="15.6" x14ac:dyDescent="0.3">
      <c r="A75" s="95" t="s">
        <v>246</v>
      </c>
    </row>
    <row r="76" spans="1:1" ht="30" x14ac:dyDescent="0.3">
      <c r="A76" s="92" t="s">
        <v>306</v>
      </c>
    </row>
    <row r="77" spans="1:1" ht="15" x14ac:dyDescent="0.3">
      <c r="A77" s="94" t="s">
        <v>247</v>
      </c>
    </row>
    <row r="78" spans="1:1" ht="30" x14ac:dyDescent="0.3">
      <c r="A78" s="94" t="s">
        <v>248</v>
      </c>
    </row>
    <row r="79" spans="1:1" ht="15" x14ac:dyDescent="0.3">
      <c r="A79" s="94" t="s">
        <v>249</v>
      </c>
    </row>
    <row r="80" spans="1:1" ht="45" x14ac:dyDescent="0.3">
      <c r="A80" s="92" t="s">
        <v>307</v>
      </c>
    </row>
    <row r="81" spans="1:1" ht="15" x14ac:dyDescent="0.3">
      <c r="A81" s="90"/>
    </row>
    <row r="82" spans="1:1" ht="25.95" customHeight="1" x14ac:dyDescent="0.3">
      <c r="A82" s="93" t="s">
        <v>138</v>
      </c>
    </row>
    <row r="83" spans="1:1" ht="15" x14ac:dyDescent="0.3">
      <c r="A83" s="94" t="s">
        <v>308</v>
      </c>
    </row>
    <row r="84" spans="1:1" ht="30" x14ac:dyDescent="0.3">
      <c r="A84" s="94" t="s">
        <v>139</v>
      </c>
    </row>
    <row r="85" spans="1:1" ht="30" x14ac:dyDescent="0.3">
      <c r="A85" s="94" t="s">
        <v>309</v>
      </c>
    </row>
    <row r="86" spans="1:1" ht="15" x14ac:dyDescent="0.3">
      <c r="A86" s="94" t="s">
        <v>140</v>
      </c>
    </row>
    <row r="87" spans="1:1" ht="15" x14ac:dyDescent="0.3">
      <c r="A87" s="94" t="s">
        <v>141</v>
      </c>
    </row>
    <row r="88" spans="1:1" ht="30" x14ac:dyDescent="0.3">
      <c r="A88" s="94" t="s">
        <v>310</v>
      </c>
    </row>
    <row r="89" spans="1:1" ht="15" x14ac:dyDescent="0.3">
      <c r="A89" s="94" t="s">
        <v>311</v>
      </c>
    </row>
    <row r="90" spans="1:1" ht="15" x14ac:dyDescent="0.3">
      <c r="A90" s="90"/>
    </row>
    <row r="91" spans="1:1" ht="25.95" customHeight="1" x14ac:dyDescent="0.3">
      <c r="A91" s="93" t="s">
        <v>142</v>
      </c>
    </row>
    <row r="92" spans="1:1" ht="30" x14ac:dyDescent="0.3">
      <c r="A92" s="92" t="s">
        <v>143</v>
      </c>
    </row>
    <row r="93" spans="1:1" ht="45" x14ac:dyDescent="0.3">
      <c r="A93" s="92" t="s">
        <v>144</v>
      </c>
    </row>
    <row r="94" spans="1:1" ht="30" x14ac:dyDescent="0.3">
      <c r="A94" s="92" t="s">
        <v>145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452A1-22F9-4A15-AE2F-3C01336CCE4F}">
  <dimension ref="A1:K30"/>
  <sheetViews>
    <sheetView showGridLines="0" zoomScaleNormal="100" workbookViewId="0"/>
  </sheetViews>
  <sheetFormatPr defaultRowHeight="14.4" x14ac:dyDescent="0.3"/>
  <cols>
    <col min="1" max="1" width="32.77734375" style="5" customWidth="1"/>
    <col min="2" max="2" width="18.77734375" style="5" customWidth="1"/>
    <col min="3" max="3" width="14.77734375" style="5" customWidth="1"/>
    <col min="4" max="4" width="12.77734375" style="5" customWidth="1"/>
    <col min="5" max="5" width="8.77734375" style="5" customWidth="1"/>
    <col min="6" max="6" width="13.77734375" style="5" customWidth="1"/>
    <col min="7" max="7" width="16.77734375" style="5" customWidth="1"/>
    <col min="8" max="8" width="8.88671875" style="5"/>
    <col min="9" max="9" width="32.77734375" style="5" customWidth="1"/>
    <col min="10" max="10" width="14.77734375" style="5" customWidth="1"/>
    <col min="11" max="16384" width="8.88671875" style="5"/>
  </cols>
  <sheetData>
    <row r="1" spans="1:11" ht="34.049999999999997" customHeight="1" x14ac:dyDescent="0.3">
      <c r="A1" s="12" t="s">
        <v>0</v>
      </c>
      <c r="B1" s="11"/>
      <c r="C1" s="11"/>
      <c r="D1" s="11"/>
      <c r="E1" s="51" t="s">
        <v>211</v>
      </c>
      <c r="F1" s="11"/>
      <c r="G1" s="11"/>
      <c r="H1" s="11"/>
      <c r="I1" s="11"/>
      <c r="J1" s="11"/>
      <c r="K1" s="11"/>
    </row>
    <row r="3" spans="1:11" ht="19.95" customHeight="1" x14ac:dyDescent="0.3">
      <c r="A3" s="15" t="s">
        <v>1</v>
      </c>
      <c r="B3" s="15" t="s">
        <v>2</v>
      </c>
      <c r="C3" s="15" t="s">
        <v>208</v>
      </c>
      <c r="D3" s="15" t="s">
        <v>24</v>
      </c>
      <c r="E3" s="15" t="s">
        <v>27</v>
      </c>
      <c r="F3" s="15" t="s">
        <v>30</v>
      </c>
      <c r="G3" s="15" t="s">
        <v>33</v>
      </c>
      <c r="I3" s="54" t="s">
        <v>42</v>
      </c>
    </row>
    <row r="4" spans="1:11" ht="15.6" x14ac:dyDescent="0.3">
      <c r="A4" s="52" t="s">
        <v>3</v>
      </c>
      <c r="B4" s="52" t="s">
        <v>4</v>
      </c>
      <c r="C4" s="52" t="s">
        <v>209</v>
      </c>
      <c r="D4" s="5" t="s">
        <v>25</v>
      </c>
      <c r="E4" s="5" t="s">
        <v>28</v>
      </c>
      <c r="F4" s="5" t="s">
        <v>31</v>
      </c>
      <c r="G4" s="5" t="s">
        <v>34</v>
      </c>
      <c r="I4" s="13" t="s">
        <v>43</v>
      </c>
      <c r="J4" s="55">
        <v>45000</v>
      </c>
    </row>
    <row r="5" spans="1:11" ht="15.6" x14ac:dyDescent="0.3">
      <c r="A5" s="52" t="s">
        <v>5</v>
      </c>
      <c r="B5" s="52" t="s">
        <v>4</v>
      </c>
      <c r="C5" s="52"/>
      <c r="D5" s="5" t="s">
        <v>26</v>
      </c>
      <c r="E5" s="5" t="s">
        <v>29</v>
      </c>
      <c r="F5" s="5" t="s">
        <v>32</v>
      </c>
      <c r="G5" s="5" t="s">
        <v>35</v>
      </c>
      <c r="I5" s="13" t="s">
        <v>44</v>
      </c>
      <c r="J5" s="55">
        <v>68000</v>
      </c>
    </row>
    <row r="6" spans="1:11" ht="15.6" x14ac:dyDescent="0.3">
      <c r="A6" s="52" t="s">
        <v>6</v>
      </c>
      <c r="B6" s="52" t="s">
        <v>4</v>
      </c>
      <c r="C6" s="52" t="s">
        <v>210</v>
      </c>
      <c r="G6" s="5" t="s">
        <v>36</v>
      </c>
      <c r="I6" s="13" t="s">
        <v>45</v>
      </c>
      <c r="J6" s="55">
        <v>50000</v>
      </c>
    </row>
    <row r="7" spans="1:11" ht="15.6" x14ac:dyDescent="0.3">
      <c r="A7" s="52" t="s">
        <v>7</v>
      </c>
      <c r="B7" s="52" t="s">
        <v>4</v>
      </c>
      <c r="C7" s="52" t="s">
        <v>210</v>
      </c>
      <c r="G7" s="5" t="s">
        <v>37</v>
      </c>
      <c r="I7" s="13" t="s">
        <v>46</v>
      </c>
      <c r="J7" s="55">
        <v>20000</v>
      </c>
    </row>
    <row r="8" spans="1:11" x14ac:dyDescent="0.3">
      <c r="A8" s="52" t="s">
        <v>8</v>
      </c>
      <c r="B8" s="52" t="s">
        <v>4</v>
      </c>
      <c r="C8" s="52"/>
      <c r="G8" s="5" t="s">
        <v>38</v>
      </c>
    </row>
    <row r="9" spans="1:11" x14ac:dyDescent="0.3">
      <c r="A9" s="52" t="s">
        <v>9</v>
      </c>
      <c r="B9" s="52" t="s">
        <v>4</v>
      </c>
      <c r="C9" s="52"/>
      <c r="G9" s="5" t="s">
        <v>39</v>
      </c>
      <c r="I9" s="74" t="s">
        <v>250</v>
      </c>
      <c r="J9" s="76">
        <f ca="1">TODAY()-WEEKDAY(TODAY(),3)</f>
        <v>46230</v>
      </c>
    </row>
    <row r="10" spans="1:11" x14ac:dyDescent="0.3">
      <c r="A10" s="52" t="s">
        <v>10</v>
      </c>
      <c r="B10" s="52" t="s">
        <v>4</v>
      </c>
      <c r="C10" s="52" t="s">
        <v>210</v>
      </c>
      <c r="G10" s="5" t="s">
        <v>40</v>
      </c>
      <c r="I10" s="75" t="s">
        <v>251</v>
      </c>
    </row>
    <row r="11" spans="1:11" x14ac:dyDescent="0.3">
      <c r="A11" s="52" t="s">
        <v>11</v>
      </c>
      <c r="B11" s="52" t="s">
        <v>4</v>
      </c>
      <c r="C11" s="52"/>
      <c r="G11" s="5" t="s">
        <v>41</v>
      </c>
    </row>
    <row r="12" spans="1:11" x14ac:dyDescent="0.3">
      <c r="A12" s="52" t="s">
        <v>12</v>
      </c>
      <c r="B12" s="52" t="s">
        <v>4</v>
      </c>
      <c r="C12" s="52"/>
    </row>
    <row r="13" spans="1:11" x14ac:dyDescent="0.3">
      <c r="A13" s="52" t="s">
        <v>13</v>
      </c>
      <c r="B13" s="52" t="s">
        <v>4</v>
      </c>
      <c r="C13" s="52"/>
    </row>
    <row r="14" spans="1:11" x14ac:dyDescent="0.3">
      <c r="A14" s="52" t="s">
        <v>14</v>
      </c>
      <c r="B14" s="52" t="s">
        <v>15</v>
      </c>
      <c r="C14" s="52"/>
    </row>
    <row r="15" spans="1:11" x14ac:dyDescent="0.3">
      <c r="A15" s="52" t="s">
        <v>16</v>
      </c>
      <c r="B15" s="52" t="s">
        <v>15</v>
      </c>
      <c r="C15" s="52"/>
    </row>
    <row r="16" spans="1:11" x14ac:dyDescent="0.3">
      <c r="A16" s="52" t="s">
        <v>17</v>
      </c>
      <c r="B16" s="52" t="s">
        <v>15</v>
      </c>
      <c r="C16" s="52"/>
    </row>
    <row r="17" spans="1:3" x14ac:dyDescent="0.3">
      <c r="A17" s="52" t="s">
        <v>18</v>
      </c>
      <c r="B17" s="52" t="s">
        <v>15</v>
      </c>
      <c r="C17" s="52"/>
    </row>
    <row r="18" spans="1:3" x14ac:dyDescent="0.3">
      <c r="A18" s="52" t="s">
        <v>19</v>
      </c>
      <c r="B18" s="52" t="s">
        <v>20</v>
      </c>
      <c r="C18" s="52"/>
    </row>
    <row r="19" spans="1:3" x14ac:dyDescent="0.3">
      <c r="A19" s="52" t="s">
        <v>21</v>
      </c>
      <c r="B19" s="52" t="s">
        <v>20</v>
      </c>
      <c r="C19" s="52"/>
    </row>
    <row r="20" spans="1:3" x14ac:dyDescent="0.3">
      <c r="A20" s="52" t="s">
        <v>22</v>
      </c>
      <c r="B20" s="52" t="s">
        <v>20</v>
      </c>
      <c r="C20" s="52"/>
    </row>
    <row r="21" spans="1:3" x14ac:dyDescent="0.3">
      <c r="A21" s="52" t="s">
        <v>23</v>
      </c>
      <c r="B21" s="52" t="s">
        <v>20</v>
      </c>
      <c r="C21" s="52"/>
    </row>
    <row r="22" spans="1:3" x14ac:dyDescent="0.3">
      <c r="A22" s="52" t="s">
        <v>146</v>
      </c>
      <c r="B22" s="52" t="s">
        <v>15</v>
      </c>
      <c r="C22" s="52"/>
    </row>
    <row r="23" spans="1:3" x14ac:dyDescent="0.3">
      <c r="A23" s="52" t="s">
        <v>240</v>
      </c>
      <c r="B23" s="52" t="s">
        <v>241</v>
      </c>
      <c r="C23" s="52"/>
    </row>
    <row r="24" spans="1:3" x14ac:dyDescent="0.3">
      <c r="A24" s="52"/>
      <c r="B24" s="52"/>
      <c r="C24" s="52"/>
    </row>
    <row r="25" spans="1:3" x14ac:dyDescent="0.3">
      <c r="A25" s="52"/>
      <c r="B25" s="52"/>
      <c r="C25" s="52"/>
    </row>
    <row r="26" spans="1:3" x14ac:dyDescent="0.3">
      <c r="A26" s="52"/>
      <c r="B26" s="52"/>
      <c r="C26" s="52"/>
    </row>
    <row r="27" spans="1:3" x14ac:dyDescent="0.3">
      <c r="A27" s="52"/>
      <c r="B27" s="52"/>
      <c r="C27" s="52"/>
    </row>
    <row r="28" spans="1:3" x14ac:dyDescent="0.3">
      <c r="A28" s="52"/>
      <c r="B28" s="52"/>
      <c r="C28" s="52"/>
    </row>
    <row r="29" spans="1:3" x14ac:dyDescent="0.3">
      <c r="A29" s="52"/>
      <c r="B29" s="52"/>
      <c r="C29" s="52"/>
    </row>
    <row r="30" spans="1:3" x14ac:dyDescent="0.3">
      <c r="A30" s="53"/>
      <c r="B30" s="53"/>
      <c r="C30" s="5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6E9F4-20B4-4CD4-BF12-26574A1997DC}">
  <sheetPr>
    <tabColor rgb="FF0070C0"/>
  </sheetPr>
  <dimension ref="A1:Z3235"/>
  <sheetViews>
    <sheetView showGridLines="0" zoomScaleNormal="100" workbookViewId="0">
      <pane ySplit="12" topLeftCell="A13" activePane="bottomLeft" state="frozen"/>
      <selection pane="bottomLeft" activeCell="A3" sqref="A3:Z280"/>
    </sheetView>
  </sheetViews>
  <sheetFormatPr defaultRowHeight="14.4" x14ac:dyDescent="0.3"/>
  <cols>
    <col min="1" max="1" width="15.77734375" style="5" customWidth="1"/>
    <col min="2" max="2" width="34.77734375" style="5" customWidth="1"/>
    <col min="3" max="3" width="30.77734375" style="5" customWidth="1"/>
    <col min="4" max="4" width="15.77734375" style="5" customWidth="1"/>
    <col min="5" max="5" width="11.77734375" style="5" customWidth="1"/>
    <col min="6" max="6" width="8.77734375" style="5" customWidth="1"/>
    <col min="7" max="7" width="13.77734375" style="5" customWidth="1"/>
    <col min="8" max="8" width="15.77734375" style="5" customWidth="1"/>
    <col min="9" max="9" width="12.77734375" style="5" customWidth="1"/>
    <col min="10" max="10" width="17.77734375" style="5" customWidth="1"/>
    <col min="11" max="11" width="28.77734375" style="5" customWidth="1"/>
    <col min="12" max="12" width="17.77734375" style="5" customWidth="1"/>
    <col min="13" max="13" width="10.77734375" style="5" customWidth="1"/>
    <col min="14" max="14" width="20.77734375" style="5" customWidth="1"/>
    <col min="15" max="15" width="10.77734375" style="5" customWidth="1"/>
    <col min="16" max="16" width="11.77734375" style="5" customWidth="1"/>
    <col min="17" max="17" width="16.77734375" style="5" customWidth="1"/>
    <col min="18" max="18" width="14.77734375" style="5" customWidth="1"/>
    <col min="19" max="19" width="18.77734375" style="5" customWidth="1"/>
    <col min="20" max="21" width="19.77734375" style="5" customWidth="1"/>
    <col min="22" max="22" width="8.88671875" style="5"/>
    <col min="23" max="23" width="13.77734375" style="5" customWidth="1"/>
    <col min="24" max="26" width="0" style="5" hidden="1" customWidth="1"/>
    <col min="27" max="16384" width="8.88671875" style="5"/>
  </cols>
  <sheetData>
    <row r="1" spans="1:26" ht="24" customHeight="1" x14ac:dyDescent="0.3">
      <c r="A1" s="43" t="s">
        <v>271</v>
      </c>
      <c r="B1" s="86" t="s">
        <v>272</v>
      </c>
      <c r="C1" s="43"/>
      <c r="D1" s="43"/>
      <c r="E1" s="43"/>
      <c r="F1" s="43"/>
      <c r="G1" s="89" t="str">
        <f ca="1">IF(MAX(0,COUNTA(MOVIMENTI!$A:$A)-2-ROWS(Movimenti[DATA MOVIMENTO]))&gt;0,"ATTENZIONE: "&amp;MAX(0,COUNTA(MOVIMENTI!$A:$A)-2-ROWS(Movimenti[DATA MOVIMENTO]))&amp;" righe sono scritte sotto la tabella e non entrano in nessun conto","")</f>
        <v/>
      </c>
      <c r="H1" s="44"/>
      <c r="M1" s="88" t="s">
        <v>270</v>
      </c>
      <c r="N1" s="87"/>
      <c r="O1" s="87"/>
      <c r="P1" s="87"/>
      <c r="Q1" s="87"/>
      <c r="R1" s="87"/>
      <c r="S1" s="87"/>
      <c r="T1" s="87"/>
      <c r="U1" s="87"/>
      <c r="V1" s="87"/>
      <c r="W1" s="87"/>
    </row>
    <row r="2" spans="1:26" x14ac:dyDescent="0.3">
      <c r="A2" s="45" t="s">
        <v>47</v>
      </c>
      <c r="B2" s="45" t="s">
        <v>48</v>
      </c>
      <c r="C2" s="45" t="s">
        <v>1</v>
      </c>
      <c r="D2" s="45" t="s">
        <v>49</v>
      </c>
      <c r="E2" s="45" t="s">
        <v>24</v>
      </c>
      <c r="F2" s="45" t="s">
        <v>27</v>
      </c>
      <c r="G2" s="45" t="s">
        <v>30</v>
      </c>
      <c r="H2" s="45" t="s">
        <v>33</v>
      </c>
      <c r="I2" s="45" t="s">
        <v>50</v>
      </c>
      <c r="J2" s="45" t="s">
        <v>212</v>
      </c>
      <c r="K2" s="45" t="s">
        <v>51</v>
      </c>
      <c r="L2" s="45" t="s">
        <v>52</v>
      </c>
      <c r="M2" s="49" t="s">
        <v>2</v>
      </c>
      <c r="N2" s="47" t="s">
        <v>53</v>
      </c>
      <c r="O2" s="47" t="s">
        <v>54</v>
      </c>
      <c r="P2" s="47" t="s">
        <v>55</v>
      </c>
      <c r="Q2" s="47" t="s">
        <v>56</v>
      </c>
      <c r="R2" s="47" t="s">
        <v>118</v>
      </c>
      <c r="S2" s="47" t="s">
        <v>119</v>
      </c>
      <c r="T2" s="47" t="s">
        <v>176</v>
      </c>
      <c r="U2" s="47" t="s">
        <v>206</v>
      </c>
      <c r="V2" s="47" t="s">
        <v>207</v>
      </c>
      <c r="W2" s="47" t="s">
        <v>208</v>
      </c>
      <c r="X2" s="81" t="s">
        <v>267</v>
      </c>
      <c r="Y2" s="81" t="s">
        <v>268</v>
      </c>
      <c r="Z2" s="81" t="s">
        <v>269</v>
      </c>
    </row>
    <row r="3" spans="1:26" customFormat="1" hidden="1" x14ac:dyDescent="0.3">
      <c r="A3" s="1">
        <f ca="1">lunediDiOggi+Movimenti[[#This Row],[GG MOVIMENTO]]</f>
        <v>45842</v>
      </c>
      <c r="B3" t="s">
        <v>60</v>
      </c>
      <c r="C3" t="s">
        <v>6</v>
      </c>
      <c r="D3" s="3">
        <v>-11100</v>
      </c>
      <c r="E3" t="s">
        <v>25</v>
      </c>
      <c r="F3" t="s">
        <v>28</v>
      </c>
      <c r="G3" t="s">
        <v>31</v>
      </c>
      <c r="H3" t="s">
        <v>35</v>
      </c>
      <c r="J3" s="84">
        <f ca="1">IF(Movimenti[[#This Row],[GG DOCUMENTO]]="",0,lunediDiOggi+Movimenti[[#This Row],[GG DOCUMENTO]])</f>
        <v>45807</v>
      </c>
      <c r="K3" s="84">
        <f ca="1">IF(Movimenti[[#This Row],[GG SCADENZA]]="",0,lunediDiOggi+Movimenti[[#This Row],[GG SCADENZA]])</f>
        <v>45842</v>
      </c>
      <c r="M3" s="2" t="str">
        <f>IFERROR(VLOOKUP(C3,MATRICI!$A$4:$C$200,2,FALSE),"")</f>
        <v>1 OPERATIVA</v>
      </c>
      <c r="N3" s="2" t="str">
        <f t="shared" ref="N3:N66" si="0">IF(D3&gt;=0,"ENTRATE","USCITE")</f>
        <v>USCITE</v>
      </c>
      <c r="O3" s="2" t="str">
        <f t="shared" ref="O3:O66" ca="1" si="1">YEAR((INT(A3)-WEEKDAY(INT(A3),3)))&amp;"-"&amp;RIGHT("0"&amp;MONTH((INT(A3)-WEEKDAY(INT(A3),3))),2)&amp;"-"&amp;RIGHT("0"&amp;DAY((INT(A3)-WEEKDAY(INT(A3),3))),2)&amp;" (S"&amp;RIGHT("0"&amp;_xlfn.ISOWEEKNUM(INT(A3)),2)&amp;")"</f>
        <v>2025-06-30 (S27)</v>
      </c>
      <c r="P3" s="2" t="str">
        <f t="shared" ref="P3:P66" ca="1" si="2">YEAR(INT(A3))&amp;"-"&amp;RIGHT("0"&amp;MONTH(INT(A3)),2)</f>
        <v>2025-07</v>
      </c>
      <c r="Q3" s="2">
        <f t="shared" ref="Q3:Q66" ca="1" si="3">IF(OR(F3&lt;&gt;"SI",N(K3)=0),"",INT(A3)-INT(K3))</f>
        <v>0</v>
      </c>
      <c r="R3" s="2" t="str">
        <f t="shared" ref="R3:R66" ca="1" si="4">IF(AND(INT(A3)&gt;=EDATE(TODAY(),-12),INT(A3)&lt;=TODAY()),"SI","NO")</f>
        <v>NO</v>
      </c>
      <c r="S3" s="2" t="str">
        <f t="shared" ref="S3:S66" ca="1" si="5">IF(F3="SI","ESEGUITO",IF(INT(A3)&lt;TODAY()-WEEKDAY(TODAY(),3),"IN RITARDO","DA FARE"))</f>
        <v>ESEGUITO</v>
      </c>
      <c r="T3" s="2" t="str">
        <f t="shared" ref="T3:T66" ca="1" si="6">IF(AND(F3="SI",INT(A3)&gt;=TODAY()-WEEKDAY(TODAY(),3)-28,INT(A3)&lt;=TODAY()),"SI","NO")</f>
        <v>NO</v>
      </c>
      <c r="U3" s="2" t="str">
        <f t="shared" ref="U3:U66" ca="1" si="7">IF(AND(F3="NO",INT(A3)&gt;=TODAY()-WEEKDAY(TODAY(),3),INT(A3)&lt;TODAY()-WEEKDAY(TODAY(),3)+91),"SI","NO")</f>
        <v>NO</v>
      </c>
      <c r="V3" s="2" t="str">
        <f t="shared" ref="V3:V66" ca="1" si="8">IF(AND(F3="NO",INT(A3)&gt;=EOMONTH(TODAY(),-1)+1,INT(A3)&lt;EDATE(EOMONTH(TODAY(),-1)+1,13)),"SI","NO")</f>
        <v>NO</v>
      </c>
      <c r="W3" s="2" t="str">
        <f>IFERROR(VLOOKUP(C3,MATRICI!$A$4:$C$200,3,FALSE),"")</f>
        <v>DPO</v>
      </c>
      <c r="X3" s="82">
        <v>-388</v>
      </c>
      <c r="Y3" s="82">
        <v>-423</v>
      </c>
      <c r="Z3" s="82">
        <v>-388</v>
      </c>
    </row>
    <row r="4" spans="1:26" customFormat="1" hidden="1" x14ac:dyDescent="0.3">
      <c r="A4" s="1">
        <f ca="1">lunediDiOggi+Movimenti[[#This Row],[GG MOVIMENTO]]</f>
        <v>45844</v>
      </c>
      <c r="B4" t="s">
        <v>147</v>
      </c>
      <c r="C4" t="s">
        <v>3</v>
      </c>
      <c r="D4" s="3">
        <v>33000</v>
      </c>
      <c r="E4" t="s">
        <v>25</v>
      </c>
      <c r="F4" t="s">
        <v>28</v>
      </c>
      <c r="G4" t="s">
        <v>31</v>
      </c>
      <c r="H4" t="s">
        <v>34</v>
      </c>
      <c r="J4" s="84">
        <f ca="1">IF(Movimenti[[#This Row],[GG DOCUMENTO]]="",0,lunediDiOggi+Movimenti[[#This Row],[GG DOCUMENTO]])</f>
        <v>45794</v>
      </c>
      <c r="K4" s="84">
        <f ca="1">IF(Movimenti[[#This Row],[GG SCADENZA]]="",0,lunediDiOggi+Movimenti[[#This Row],[GG SCADENZA]])</f>
        <v>45842</v>
      </c>
      <c r="M4" s="2" t="str">
        <f>IFERROR(VLOOKUP(C4,MATRICI!$A$4:$C$200,2,FALSE),"")</f>
        <v>1 OPERATIVA</v>
      </c>
      <c r="N4" s="2" t="str">
        <f t="shared" si="0"/>
        <v>ENTRATE</v>
      </c>
      <c r="O4" s="2" t="str">
        <f t="shared" ca="1" si="1"/>
        <v>2025-06-30 (S27)</v>
      </c>
      <c r="P4" s="2" t="str">
        <f t="shared" ca="1" si="2"/>
        <v>2025-07</v>
      </c>
      <c r="Q4" s="2">
        <f t="shared" ca="1" si="3"/>
        <v>2</v>
      </c>
      <c r="R4" s="2" t="str">
        <f t="shared" ca="1" si="4"/>
        <v>NO</v>
      </c>
      <c r="S4" s="2" t="str">
        <f t="shared" ca="1" si="5"/>
        <v>ESEGUITO</v>
      </c>
      <c r="T4" s="2" t="str">
        <f t="shared" ca="1" si="6"/>
        <v>NO</v>
      </c>
      <c r="U4" s="2" t="str">
        <f t="shared" ca="1" si="7"/>
        <v>NO</v>
      </c>
      <c r="V4" s="2" t="str">
        <f t="shared" ca="1" si="8"/>
        <v>NO</v>
      </c>
      <c r="W4" s="2" t="str">
        <f>IFERROR(VLOOKUP(C4,MATRICI!$A$4:$C$200,3,FALSE),"")</f>
        <v>DSO</v>
      </c>
      <c r="X4" s="82">
        <v>-386</v>
      </c>
      <c r="Y4" s="82">
        <v>-436</v>
      </c>
      <c r="Z4" s="82">
        <v>-388</v>
      </c>
    </row>
    <row r="5" spans="1:26" customFormat="1" hidden="1" x14ac:dyDescent="0.3">
      <c r="A5" s="1">
        <f ca="1">lunediDiOggi+Movimenti[[#This Row],[GG MOVIMENTO]]</f>
        <v>45845</v>
      </c>
      <c r="B5" t="s">
        <v>8</v>
      </c>
      <c r="C5" t="s">
        <v>8</v>
      </c>
      <c r="D5" s="3">
        <v>-24800</v>
      </c>
      <c r="E5" t="s">
        <v>25</v>
      </c>
      <c r="F5" t="s">
        <v>28</v>
      </c>
      <c r="G5" t="s">
        <v>31</v>
      </c>
      <c r="H5" t="s">
        <v>34</v>
      </c>
      <c r="J5" s="84">
        <f>IF(Movimenti[[#This Row],[GG DOCUMENTO]]="",0,lunediDiOggi+Movimenti[[#This Row],[GG DOCUMENTO]])</f>
        <v>0</v>
      </c>
      <c r="K5" s="84">
        <f ca="1">IF(Movimenti[[#This Row],[GG SCADENZA]]="",0,lunediDiOggi+Movimenti[[#This Row],[GG SCADENZA]])</f>
        <v>45845</v>
      </c>
      <c r="M5" s="2" t="str">
        <f>IFERROR(VLOOKUP(C5,MATRICI!$A$4:$C$200,2,FALSE),"")</f>
        <v>1 OPERATIVA</v>
      </c>
      <c r="N5" s="2" t="str">
        <f t="shared" si="0"/>
        <v>USCITE</v>
      </c>
      <c r="O5" s="2" t="str">
        <f t="shared" ca="1" si="1"/>
        <v>2025-07-07 (S28)</v>
      </c>
      <c r="P5" s="2" t="str">
        <f t="shared" ca="1" si="2"/>
        <v>2025-07</v>
      </c>
      <c r="Q5" s="2">
        <f t="shared" ca="1" si="3"/>
        <v>0</v>
      </c>
      <c r="R5" s="2" t="str">
        <f t="shared" ca="1" si="4"/>
        <v>NO</v>
      </c>
      <c r="S5" s="2" t="str">
        <f t="shared" ca="1" si="5"/>
        <v>ESEGUITO</v>
      </c>
      <c r="T5" s="2" t="str">
        <f t="shared" ca="1" si="6"/>
        <v>NO</v>
      </c>
      <c r="U5" s="2" t="str">
        <f t="shared" ca="1" si="7"/>
        <v>NO</v>
      </c>
      <c r="V5" s="2" t="str">
        <f t="shared" ca="1" si="8"/>
        <v>NO</v>
      </c>
      <c r="W5" s="2">
        <f>IFERROR(VLOOKUP(C5,MATRICI!$A$4:$C$200,3,FALSE),"")</f>
        <v>0</v>
      </c>
      <c r="X5" s="82">
        <v>-385</v>
      </c>
      <c r="Y5" s="82"/>
      <c r="Z5" s="82">
        <v>-385</v>
      </c>
    </row>
    <row r="6" spans="1:26" customFormat="1" hidden="1" x14ac:dyDescent="0.3">
      <c r="A6" s="1">
        <f ca="1">lunediDiOggi+Movimenti[[#This Row],[GG MOVIMENTO]]</f>
        <v>45848</v>
      </c>
      <c r="B6" t="s">
        <v>78</v>
      </c>
      <c r="C6" t="s">
        <v>7</v>
      </c>
      <c r="D6" s="3">
        <v>-6700</v>
      </c>
      <c r="E6" t="s">
        <v>25</v>
      </c>
      <c r="F6" t="s">
        <v>28</v>
      </c>
      <c r="G6" t="s">
        <v>31</v>
      </c>
      <c r="H6" t="s">
        <v>34</v>
      </c>
      <c r="J6" s="84">
        <f ca="1">IF(Movimenti[[#This Row],[GG DOCUMENTO]]="",0,lunediDiOggi+Movimenti[[#This Row],[GG DOCUMENTO]])</f>
        <v>45808</v>
      </c>
      <c r="K6" s="84">
        <f ca="1">IF(Movimenti[[#This Row],[GG SCADENZA]]="",0,lunediDiOggi+Movimenti[[#This Row],[GG SCADENZA]])</f>
        <v>45848</v>
      </c>
      <c r="M6" s="2" t="str">
        <f>IFERROR(VLOOKUP(C6,MATRICI!$A$4:$C$200,2,FALSE),"")</f>
        <v>1 OPERATIVA</v>
      </c>
      <c r="N6" s="2" t="str">
        <f t="shared" si="0"/>
        <v>USCITE</v>
      </c>
      <c r="O6" s="2" t="str">
        <f t="shared" ca="1" si="1"/>
        <v>2025-07-07 (S28)</v>
      </c>
      <c r="P6" s="2" t="str">
        <f t="shared" ca="1" si="2"/>
        <v>2025-07</v>
      </c>
      <c r="Q6" s="2">
        <f t="shared" ca="1" si="3"/>
        <v>0</v>
      </c>
      <c r="R6" s="2" t="str">
        <f t="shared" ca="1" si="4"/>
        <v>NO</v>
      </c>
      <c r="S6" s="2" t="str">
        <f t="shared" ca="1" si="5"/>
        <v>ESEGUITO</v>
      </c>
      <c r="T6" s="2" t="str">
        <f t="shared" ca="1" si="6"/>
        <v>NO</v>
      </c>
      <c r="U6" s="2" t="str">
        <f t="shared" ca="1" si="7"/>
        <v>NO</v>
      </c>
      <c r="V6" s="2" t="str">
        <f t="shared" ca="1" si="8"/>
        <v>NO</v>
      </c>
      <c r="W6" s="2" t="str">
        <f>IFERROR(VLOOKUP(C6,MATRICI!$A$4:$C$200,3,FALSE),"")</f>
        <v>DPO</v>
      </c>
      <c r="X6" s="82">
        <v>-382</v>
      </c>
      <c r="Y6" s="82">
        <v>-422</v>
      </c>
      <c r="Z6" s="82">
        <v>-382</v>
      </c>
    </row>
    <row r="7" spans="1:26" customFormat="1" hidden="1" x14ac:dyDescent="0.3">
      <c r="A7" s="1">
        <f ca="1">lunediDiOggi+Movimenti[[#This Row],[GG MOVIMENTO]]</f>
        <v>45854</v>
      </c>
      <c r="B7" t="s">
        <v>151</v>
      </c>
      <c r="C7" t="s">
        <v>21</v>
      </c>
      <c r="D7" s="3">
        <v>-2400</v>
      </c>
      <c r="E7" t="s">
        <v>25</v>
      </c>
      <c r="F7" t="s">
        <v>28</v>
      </c>
      <c r="G7" t="s">
        <v>31</v>
      </c>
      <c r="H7" t="s">
        <v>36</v>
      </c>
      <c r="J7" s="84">
        <f>IF(Movimenti[[#This Row],[GG DOCUMENTO]]="",0,lunediDiOggi+Movimenti[[#This Row],[GG DOCUMENTO]])</f>
        <v>0</v>
      </c>
      <c r="K7" s="84">
        <f ca="1">IF(Movimenti[[#This Row],[GG SCADENZA]]="",0,lunediDiOggi+Movimenti[[#This Row],[GG SCADENZA]])</f>
        <v>45854</v>
      </c>
      <c r="M7" s="2" t="str">
        <f>IFERROR(VLOOKUP(C7,MATRICI!$A$4:$C$200,2,FALSE),"")</f>
        <v>3 FINANZIAMENTI</v>
      </c>
      <c r="N7" s="2" t="str">
        <f t="shared" si="0"/>
        <v>USCITE</v>
      </c>
      <c r="O7" s="2" t="str">
        <f t="shared" ca="1" si="1"/>
        <v>2025-07-14 (S29)</v>
      </c>
      <c r="P7" s="2" t="str">
        <f t="shared" ca="1" si="2"/>
        <v>2025-07</v>
      </c>
      <c r="Q7" s="2">
        <f t="shared" ca="1" si="3"/>
        <v>0</v>
      </c>
      <c r="R7" s="2" t="str">
        <f t="shared" ca="1" si="4"/>
        <v>NO</v>
      </c>
      <c r="S7" s="2" t="str">
        <f t="shared" ca="1" si="5"/>
        <v>ESEGUITO</v>
      </c>
      <c r="T7" s="2" t="str">
        <f t="shared" ca="1" si="6"/>
        <v>NO</v>
      </c>
      <c r="U7" s="2" t="str">
        <f t="shared" ca="1" si="7"/>
        <v>NO</v>
      </c>
      <c r="V7" s="2" t="str">
        <f t="shared" ca="1" si="8"/>
        <v>NO</v>
      </c>
      <c r="W7" s="2">
        <f>IFERROR(VLOOKUP(C7,MATRICI!$A$4:$C$200,3,FALSE),"")</f>
        <v>0</v>
      </c>
      <c r="X7" s="82">
        <v>-376</v>
      </c>
      <c r="Y7" s="82"/>
      <c r="Z7" s="82">
        <v>-376</v>
      </c>
    </row>
    <row r="8" spans="1:26" customFormat="1" hidden="1" x14ac:dyDescent="0.3">
      <c r="A8" s="1">
        <f ca="1">lunediDiOggi+Movimenti[[#This Row],[GG MOVIMENTO]]</f>
        <v>45855</v>
      </c>
      <c r="B8" t="s">
        <v>66</v>
      </c>
      <c r="C8" t="s">
        <v>11</v>
      </c>
      <c r="D8" s="3">
        <v>-8500</v>
      </c>
      <c r="E8" t="s">
        <v>25</v>
      </c>
      <c r="F8" t="s">
        <v>28</v>
      </c>
      <c r="G8" t="s">
        <v>31</v>
      </c>
      <c r="H8" t="s">
        <v>38</v>
      </c>
      <c r="J8" s="84">
        <f>IF(Movimenti[[#This Row],[GG DOCUMENTO]]="",0,lunediDiOggi+Movimenti[[#This Row],[GG DOCUMENTO]])</f>
        <v>0</v>
      </c>
      <c r="K8" s="84">
        <f ca="1">IF(Movimenti[[#This Row],[GG SCADENZA]]="",0,lunediDiOggi+Movimenti[[#This Row],[GG SCADENZA]])</f>
        <v>45855</v>
      </c>
      <c r="M8" s="2" t="str">
        <f>IFERROR(VLOOKUP(C8,MATRICI!$A$4:$C$200,2,FALSE),"")</f>
        <v>1 OPERATIVA</v>
      </c>
      <c r="N8" s="2" t="str">
        <f t="shared" si="0"/>
        <v>USCITE</v>
      </c>
      <c r="O8" s="2" t="str">
        <f t="shared" ca="1" si="1"/>
        <v>2025-07-14 (S29)</v>
      </c>
      <c r="P8" s="2" t="str">
        <f t="shared" ca="1" si="2"/>
        <v>2025-07</v>
      </c>
      <c r="Q8" s="2">
        <f t="shared" ca="1" si="3"/>
        <v>0</v>
      </c>
      <c r="R8" s="2" t="str">
        <f t="shared" ca="1" si="4"/>
        <v>NO</v>
      </c>
      <c r="S8" s="2" t="str">
        <f t="shared" ca="1" si="5"/>
        <v>ESEGUITO</v>
      </c>
      <c r="T8" s="2" t="str">
        <f t="shared" ca="1" si="6"/>
        <v>NO</v>
      </c>
      <c r="U8" s="2" t="str">
        <f t="shared" ca="1" si="7"/>
        <v>NO</v>
      </c>
      <c r="V8" s="2" t="str">
        <f t="shared" ca="1" si="8"/>
        <v>NO</v>
      </c>
      <c r="W8" s="2">
        <f>IFERROR(VLOOKUP(C8,MATRICI!$A$4:$C$200,3,FALSE),"")</f>
        <v>0</v>
      </c>
      <c r="X8" s="82">
        <v>-375</v>
      </c>
      <c r="Y8" s="82"/>
      <c r="Z8" s="82">
        <v>-375</v>
      </c>
    </row>
    <row r="9" spans="1:26" customFormat="1" hidden="1" x14ac:dyDescent="0.3">
      <c r="A9" s="1">
        <f ca="1">lunediDiOggi+Movimenti[[#This Row],[GG MOVIMENTO]]</f>
        <v>45857</v>
      </c>
      <c r="B9" t="s">
        <v>148</v>
      </c>
      <c r="C9" t="s">
        <v>3</v>
      </c>
      <c r="D9" s="3">
        <v>27600</v>
      </c>
      <c r="E9" t="s">
        <v>25</v>
      </c>
      <c r="F9" t="s">
        <v>28</v>
      </c>
      <c r="G9" t="s">
        <v>31</v>
      </c>
      <c r="H9" t="s">
        <v>34</v>
      </c>
      <c r="J9" s="84">
        <f ca="1">IF(Movimenti[[#This Row],[GG DOCUMENTO]]="",0,lunediDiOggi+Movimenti[[#This Row],[GG DOCUMENTO]])</f>
        <v>45792</v>
      </c>
      <c r="K9" s="84">
        <f ca="1">IF(Movimenti[[#This Row],[GG SCADENZA]]="",0,lunediDiOggi+Movimenti[[#This Row],[GG SCADENZA]])</f>
        <v>45854</v>
      </c>
      <c r="M9" s="2" t="str">
        <f>IFERROR(VLOOKUP(C9,MATRICI!$A$4:$C$200,2,FALSE),"")</f>
        <v>1 OPERATIVA</v>
      </c>
      <c r="N9" s="2" t="str">
        <f t="shared" si="0"/>
        <v>ENTRATE</v>
      </c>
      <c r="O9" s="2" t="str">
        <f t="shared" ca="1" si="1"/>
        <v>2025-07-14 (S29)</v>
      </c>
      <c r="P9" s="2" t="str">
        <f t="shared" ca="1" si="2"/>
        <v>2025-07</v>
      </c>
      <c r="Q9" s="2">
        <f t="shared" ca="1" si="3"/>
        <v>3</v>
      </c>
      <c r="R9" s="2" t="str">
        <f t="shared" ca="1" si="4"/>
        <v>NO</v>
      </c>
      <c r="S9" s="2" t="str">
        <f t="shared" ca="1" si="5"/>
        <v>ESEGUITO</v>
      </c>
      <c r="T9" s="2" t="str">
        <f t="shared" ca="1" si="6"/>
        <v>NO</v>
      </c>
      <c r="U9" s="2" t="str">
        <f t="shared" ca="1" si="7"/>
        <v>NO</v>
      </c>
      <c r="V9" s="2" t="str">
        <f t="shared" ca="1" si="8"/>
        <v>NO</v>
      </c>
      <c r="W9" s="2" t="str">
        <f>IFERROR(VLOOKUP(C9,MATRICI!$A$4:$C$200,3,FALSE),"")</f>
        <v>DSO</v>
      </c>
      <c r="X9" s="82">
        <v>-373</v>
      </c>
      <c r="Y9" s="82">
        <v>-438</v>
      </c>
      <c r="Z9" s="82">
        <v>-376</v>
      </c>
    </row>
    <row r="10" spans="1:26" customFormat="1" hidden="1" x14ac:dyDescent="0.3">
      <c r="A10" s="1">
        <f ca="1">lunediDiOggi+Movimenti[[#This Row],[GG MOVIMENTO]]</f>
        <v>45860</v>
      </c>
      <c r="B10" t="s">
        <v>161</v>
      </c>
      <c r="C10" t="s">
        <v>23</v>
      </c>
      <c r="D10" s="3">
        <v>-12000</v>
      </c>
      <c r="E10" t="s">
        <v>25</v>
      </c>
      <c r="F10" t="s">
        <v>28</v>
      </c>
      <c r="G10" t="s">
        <v>31</v>
      </c>
      <c r="H10" t="s">
        <v>34</v>
      </c>
      <c r="J10" s="84">
        <f>IF(Movimenti[[#This Row],[GG DOCUMENTO]]="",0,lunediDiOggi+Movimenti[[#This Row],[GG DOCUMENTO]])</f>
        <v>0</v>
      </c>
      <c r="K10" s="84">
        <f ca="1">IF(Movimenti[[#This Row],[GG SCADENZA]]="",0,lunediDiOggi+Movimenti[[#This Row],[GG SCADENZA]])</f>
        <v>45860</v>
      </c>
      <c r="M10" s="2" t="str">
        <f>IFERROR(VLOOKUP(C10,MATRICI!$A$4:$C$200,2,FALSE),"")</f>
        <v>3 FINANZIAMENTI</v>
      </c>
      <c r="N10" s="2" t="str">
        <f t="shared" si="0"/>
        <v>USCITE</v>
      </c>
      <c r="O10" s="2" t="str">
        <f t="shared" ca="1" si="1"/>
        <v>2025-07-21 (S30)</v>
      </c>
      <c r="P10" s="2" t="str">
        <f t="shared" ca="1" si="2"/>
        <v>2025-07</v>
      </c>
      <c r="Q10" s="2">
        <f t="shared" ca="1" si="3"/>
        <v>0</v>
      </c>
      <c r="R10" s="2" t="str">
        <f t="shared" ca="1" si="4"/>
        <v>NO</v>
      </c>
      <c r="S10" s="2" t="str">
        <f t="shared" ca="1" si="5"/>
        <v>ESEGUITO</v>
      </c>
      <c r="T10" s="2" t="str">
        <f t="shared" ca="1" si="6"/>
        <v>NO</v>
      </c>
      <c r="U10" s="2" t="str">
        <f t="shared" ca="1" si="7"/>
        <v>NO</v>
      </c>
      <c r="V10" s="2" t="str">
        <f t="shared" ca="1" si="8"/>
        <v>NO</v>
      </c>
      <c r="W10" s="2">
        <f>IFERROR(VLOOKUP(C10,MATRICI!$A$4:$C$200,3,FALSE),"")</f>
        <v>0</v>
      </c>
      <c r="X10" s="82">
        <v>-370</v>
      </c>
      <c r="Y10" s="82"/>
      <c r="Z10" s="82">
        <v>-370</v>
      </c>
    </row>
    <row r="11" spans="1:26" customFormat="1" hidden="1" x14ac:dyDescent="0.3">
      <c r="A11" s="1">
        <f ca="1">lunediDiOggi+Movimenti[[#This Row],[GG MOVIMENTO]]</f>
        <v>45863</v>
      </c>
      <c r="B11" t="s">
        <v>150</v>
      </c>
      <c r="C11" t="s">
        <v>21</v>
      </c>
      <c r="D11" s="3">
        <v>-1850</v>
      </c>
      <c r="E11" t="s">
        <v>25</v>
      </c>
      <c r="F11" t="s">
        <v>28</v>
      </c>
      <c r="G11" t="s">
        <v>31</v>
      </c>
      <c r="H11" t="s">
        <v>36</v>
      </c>
      <c r="J11" s="84">
        <f>IF(Movimenti[[#This Row],[GG DOCUMENTO]]="",0,lunediDiOggi+Movimenti[[#This Row],[GG DOCUMENTO]])</f>
        <v>0</v>
      </c>
      <c r="K11" s="84">
        <f ca="1">IF(Movimenti[[#This Row],[GG SCADENZA]]="",0,lunediDiOggi+Movimenti[[#This Row],[GG SCADENZA]])</f>
        <v>45863</v>
      </c>
      <c r="M11" s="2" t="str">
        <f>IFERROR(VLOOKUP(C11,MATRICI!$A$4:$C$200,2,FALSE),"")</f>
        <v>3 FINANZIAMENTI</v>
      </c>
      <c r="N11" s="2" t="str">
        <f t="shared" si="0"/>
        <v>USCITE</v>
      </c>
      <c r="O11" s="2" t="str">
        <f t="shared" ca="1" si="1"/>
        <v>2025-07-21 (S30)</v>
      </c>
      <c r="P11" s="2" t="str">
        <f t="shared" ca="1" si="2"/>
        <v>2025-07</v>
      </c>
      <c r="Q11" s="2">
        <f t="shared" ca="1" si="3"/>
        <v>0</v>
      </c>
      <c r="R11" s="2" t="str">
        <f t="shared" ca="1" si="4"/>
        <v>NO</v>
      </c>
      <c r="S11" s="2" t="str">
        <f t="shared" ca="1" si="5"/>
        <v>ESEGUITO</v>
      </c>
      <c r="T11" s="2" t="str">
        <f t="shared" ca="1" si="6"/>
        <v>NO</v>
      </c>
      <c r="U11" s="2" t="str">
        <f t="shared" ca="1" si="7"/>
        <v>NO</v>
      </c>
      <c r="V11" s="2" t="str">
        <f t="shared" ca="1" si="8"/>
        <v>NO</v>
      </c>
      <c r="W11" s="2">
        <f>IFERROR(VLOOKUP(C11,MATRICI!$A$4:$C$200,3,FALSE),"")</f>
        <v>0</v>
      </c>
      <c r="X11" s="82">
        <v>-367</v>
      </c>
      <c r="Y11" s="82"/>
      <c r="Z11" s="82">
        <v>-367</v>
      </c>
    </row>
    <row r="12" spans="1:26" customFormat="1" hidden="1" x14ac:dyDescent="0.3">
      <c r="A12" s="1">
        <f ca="1">lunediDiOggi+Movimenti[[#This Row],[GG MOVIMENTO]]</f>
        <v>45865</v>
      </c>
      <c r="B12" t="s">
        <v>149</v>
      </c>
      <c r="C12" t="s">
        <v>9</v>
      </c>
      <c r="D12" s="3">
        <v>-3100</v>
      </c>
      <c r="E12" t="s">
        <v>25</v>
      </c>
      <c r="F12" t="s">
        <v>28</v>
      </c>
      <c r="G12" t="s">
        <v>31</v>
      </c>
      <c r="H12" t="s">
        <v>36</v>
      </c>
      <c r="J12" s="84">
        <f>IF(Movimenti[[#This Row],[GG DOCUMENTO]]="",0,lunediDiOggi+Movimenti[[#This Row],[GG DOCUMENTO]])</f>
        <v>0</v>
      </c>
      <c r="K12" s="84">
        <f ca="1">IF(Movimenti[[#This Row],[GG SCADENZA]]="",0,lunediDiOggi+Movimenti[[#This Row],[GG SCADENZA]])</f>
        <v>45865</v>
      </c>
      <c r="M12" s="2" t="str">
        <f>IFERROR(VLOOKUP(C12,MATRICI!$A$4:$C$200,2,FALSE),"")</f>
        <v>1 OPERATIVA</v>
      </c>
      <c r="N12" s="2" t="str">
        <f t="shared" si="0"/>
        <v>USCITE</v>
      </c>
      <c r="O12" s="2" t="str">
        <f t="shared" ca="1" si="1"/>
        <v>2025-07-21 (S30)</v>
      </c>
      <c r="P12" s="2" t="str">
        <f t="shared" ca="1" si="2"/>
        <v>2025-07</v>
      </c>
      <c r="Q12" s="2">
        <f t="shared" ca="1" si="3"/>
        <v>0</v>
      </c>
      <c r="R12" s="2" t="str">
        <f t="shared" ca="1" si="4"/>
        <v>NO</v>
      </c>
      <c r="S12" s="2" t="str">
        <f t="shared" ca="1" si="5"/>
        <v>ESEGUITO</v>
      </c>
      <c r="T12" s="2" t="str">
        <f t="shared" ca="1" si="6"/>
        <v>NO</v>
      </c>
      <c r="U12" s="2" t="str">
        <f t="shared" ca="1" si="7"/>
        <v>NO</v>
      </c>
      <c r="V12" s="2" t="str">
        <f t="shared" ca="1" si="8"/>
        <v>NO</v>
      </c>
      <c r="W12" s="2">
        <f>IFERROR(VLOOKUP(C12,MATRICI!$A$4:$C$200,3,FALSE),"")</f>
        <v>0</v>
      </c>
      <c r="X12" s="82">
        <v>-365</v>
      </c>
      <c r="Y12" s="82"/>
      <c r="Z12" s="82">
        <v>-365</v>
      </c>
    </row>
    <row r="13" spans="1:26" hidden="1" x14ac:dyDescent="0.3">
      <c r="A13" s="1">
        <f ca="1">lunediDiOggi+Movimenti[[#This Row],[GG MOVIMENTO]]</f>
        <v>45873</v>
      </c>
      <c r="B13" t="s">
        <v>60</v>
      </c>
      <c r="C13" t="s">
        <v>6</v>
      </c>
      <c r="D13" s="3">
        <v>-9500</v>
      </c>
      <c r="E13" t="s">
        <v>25</v>
      </c>
      <c r="F13" t="s">
        <v>28</v>
      </c>
      <c r="G13" t="s">
        <v>31</v>
      </c>
      <c r="H13" t="s">
        <v>35</v>
      </c>
      <c r="I13"/>
      <c r="J13" s="84">
        <f ca="1">IF(Movimenti[[#This Row],[GG DOCUMENTO]]="",0,lunediDiOggi+Movimenti[[#This Row],[GG DOCUMENTO]])</f>
        <v>45843</v>
      </c>
      <c r="K13" s="84">
        <f ca="1">IF(Movimenti[[#This Row],[GG SCADENZA]]="",0,lunediDiOggi+Movimenti[[#This Row],[GG SCADENZA]])</f>
        <v>45873</v>
      </c>
      <c r="L13"/>
      <c r="M13" s="97" t="str">
        <f>IFERROR(VLOOKUP(C13,MATRICI!$A$4:$C$200,2,FALSE),"")</f>
        <v>1 OPERATIVA</v>
      </c>
      <c r="N13" s="2" t="str">
        <f t="shared" si="0"/>
        <v>USCITE</v>
      </c>
      <c r="O13" s="2" t="str">
        <f t="shared" ca="1" si="1"/>
        <v>2025-08-04 (S32)</v>
      </c>
      <c r="P13" s="2" t="str">
        <f t="shared" ca="1" si="2"/>
        <v>2025-08</v>
      </c>
      <c r="Q13" s="2">
        <f t="shared" ca="1" si="3"/>
        <v>0</v>
      </c>
      <c r="R13" s="2" t="str">
        <f t="shared" ca="1" si="4"/>
        <v>SI</v>
      </c>
      <c r="S13" s="2" t="str">
        <f t="shared" ca="1" si="5"/>
        <v>ESEGUITO</v>
      </c>
      <c r="T13" s="2" t="str">
        <f t="shared" ca="1" si="6"/>
        <v>NO</v>
      </c>
      <c r="U13" s="2" t="str">
        <f t="shared" ca="1" si="7"/>
        <v>NO</v>
      </c>
      <c r="V13" s="2" t="str">
        <f t="shared" ca="1" si="8"/>
        <v>NO</v>
      </c>
      <c r="W13" s="2" t="str">
        <f>IFERROR(VLOOKUP(C13,MATRICI!$A$4:$C$200,3,FALSE),"")</f>
        <v>DPO</v>
      </c>
      <c r="X13" s="82">
        <v>-357</v>
      </c>
      <c r="Y13" s="82">
        <v>-387</v>
      </c>
      <c r="Z13" s="82">
        <v>-357</v>
      </c>
    </row>
    <row r="14" spans="1:26" hidden="1" x14ac:dyDescent="0.3">
      <c r="A14" s="1">
        <f ca="1">lunediDiOggi+Movimenti[[#This Row],[GG MOVIMENTO]]</f>
        <v>45875</v>
      </c>
      <c r="B14" t="s">
        <v>147</v>
      </c>
      <c r="C14" t="s">
        <v>3</v>
      </c>
      <c r="D14" s="3">
        <v>30000</v>
      </c>
      <c r="E14" t="s">
        <v>25</v>
      </c>
      <c r="F14" t="s">
        <v>28</v>
      </c>
      <c r="G14" t="s">
        <v>31</v>
      </c>
      <c r="H14" t="s">
        <v>34</v>
      </c>
      <c r="I14"/>
      <c r="J14" s="84">
        <f ca="1">IF(Movimenti[[#This Row],[GG DOCUMENTO]]="",0,lunediDiOggi+Movimenti[[#This Row],[GG DOCUMENTO]])</f>
        <v>45820</v>
      </c>
      <c r="K14" s="84">
        <f ca="1">IF(Movimenti[[#This Row],[GG SCADENZA]]="",0,lunediDiOggi+Movimenti[[#This Row],[GG SCADENZA]])</f>
        <v>45873</v>
      </c>
      <c r="L14"/>
      <c r="M14" s="97" t="str">
        <f>IFERROR(VLOOKUP(C14,MATRICI!$A$4:$C$200,2,FALSE),"")</f>
        <v>1 OPERATIVA</v>
      </c>
      <c r="N14" s="2" t="str">
        <f t="shared" si="0"/>
        <v>ENTRATE</v>
      </c>
      <c r="O14" s="2" t="str">
        <f t="shared" ca="1" si="1"/>
        <v>2025-08-04 (S32)</v>
      </c>
      <c r="P14" s="2" t="str">
        <f t="shared" ca="1" si="2"/>
        <v>2025-08</v>
      </c>
      <c r="Q14" s="2">
        <f t="shared" ca="1" si="3"/>
        <v>2</v>
      </c>
      <c r="R14" s="2" t="str">
        <f t="shared" ca="1" si="4"/>
        <v>SI</v>
      </c>
      <c r="S14" s="2" t="str">
        <f t="shared" ca="1" si="5"/>
        <v>ESEGUITO</v>
      </c>
      <c r="T14" s="2" t="str">
        <f t="shared" ca="1" si="6"/>
        <v>NO</v>
      </c>
      <c r="U14" s="2" t="str">
        <f t="shared" ca="1" si="7"/>
        <v>NO</v>
      </c>
      <c r="V14" s="2" t="str">
        <f t="shared" ca="1" si="8"/>
        <v>NO</v>
      </c>
      <c r="W14" s="2" t="str">
        <f>IFERROR(VLOOKUP(C14,MATRICI!$A$4:$C$200,3,FALSE),"")</f>
        <v>DSO</v>
      </c>
      <c r="X14" s="82">
        <v>-355</v>
      </c>
      <c r="Y14" s="82">
        <v>-410</v>
      </c>
      <c r="Z14" s="82">
        <v>-357</v>
      </c>
    </row>
    <row r="15" spans="1:26" hidden="1" x14ac:dyDescent="0.3">
      <c r="A15" s="1">
        <f ca="1">lunediDiOggi+Movimenti[[#This Row],[GG MOVIMENTO]]</f>
        <v>45876</v>
      </c>
      <c r="B15" t="s">
        <v>8</v>
      </c>
      <c r="C15" t="s">
        <v>8</v>
      </c>
      <c r="D15" s="3">
        <v>-24800</v>
      </c>
      <c r="E15" t="s">
        <v>25</v>
      </c>
      <c r="F15" t="s">
        <v>28</v>
      </c>
      <c r="G15" t="s">
        <v>31</v>
      </c>
      <c r="H15" t="s">
        <v>34</v>
      </c>
      <c r="I15"/>
      <c r="J15" s="84">
        <f>IF(Movimenti[[#This Row],[GG DOCUMENTO]]="",0,lunediDiOggi+Movimenti[[#This Row],[GG DOCUMENTO]])</f>
        <v>0</v>
      </c>
      <c r="K15" s="84">
        <f ca="1">IF(Movimenti[[#This Row],[GG SCADENZA]]="",0,lunediDiOggi+Movimenti[[#This Row],[GG SCADENZA]])</f>
        <v>45876</v>
      </c>
      <c r="L15"/>
      <c r="M15" s="97" t="str">
        <f>IFERROR(VLOOKUP(C15,MATRICI!$A$4:$C$200,2,FALSE),"")</f>
        <v>1 OPERATIVA</v>
      </c>
      <c r="N15" s="2" t="str">
        <f t="shared" si="0"/>
        <v>USCITE</v>
      </c>
      <c r="O15" s="2" t="str">
        <f t="shared" ca="1" si="1"/>
        <v>2025-08-04 (S32)</v>
      </c>
      <c r="P15" s="2" t="str">
        <f t="shared" ca="1" si="2"/>
        <v>2025-08</v>
      </c>
      <c r="Q15" s="2">
        <f t="shared" ca="1" si="3"/>
        <v>0</v>
      </c>
      <c r="R15" s="2" t="str">
        <f t="shared" ca="1" si="4"/>
        <v>SI</v>
      </c>
      <c r="S15" s="2" t="str">
        <f t="shared" ca="1" si="5"/>
        <v>ESEGUITO</v>
      </c>
      <c r="T15" s="2" t="str">
        <f t="shared" ca="1" si="6"/>
        <v>NO</v>
      </c>
      <c r="U15" s="2" t="str">
        <f t="shared" ca="1" si="7"/>
        <v>NO</v>
      </c>
      <c r="V15" s="2" t="str">
        <f t="shared" ca="1" si="8"/>
        <v>NO</v>
      </c>
      <c r="W15" s="2">
        <f>IFERROR(VLOOKUP(C15,MATRICI!$A$4:$C$200,3,FALSE),"")</f>
        <v>0</v>
      </c>
      <c r="X15" s="82">
        <v>-354</v>
      </c>
      <c r="Y15" s="82"/>
      <c r="Z15" s="82">
        <v>-354</v>
      </c>
    </row>
    <row r="16" spans="1:26" hidden="1" x14ac:dyDescent="0.3">
      <c r="A16" s="1">
        <f ca="1">lunediDiOggi+Movimenti[[#This Row],[GG MOVIMENTO]]</f>
        <v>45879</v>
      </c>
      <c r="B16" t="s">
        <v>78</v>
      </c>
      <c r="C16" t="s">
        <v>7</v>
      </c>
      <c r="D16" s="3">
        <v>-5500</v>
      </c>
      <c r="E16" t="s">
        <v>25</v>
      </c>
      <c r="F16" t="s">
        <v>28</v>
      </c>
      <c r="G16" t="s">
        <v>31</v>
      </c>
      <c r="H16" t="s">
        <v>34</v>
      </c>
      <c r="I16"/>
      <c r="J16" s="84">
        <f ca="1">IF(Movimenti[[#This Row],[GG DOCUMENTO]]="",0,lunediDiOggi+Movimenti[[#This Row],[GG DOCUMENTO]])</f>
        <v>45841</v>
      </c>
      <c r="K16" s="84">
        <f ca="1">IF(Movimenti[[#This Row],[GG SCADENZA]]="",0,lunediDiOggi+Movimenti[[#This Row],[GG SCADENZA]])</f>
        <v>45879</v>
      </c>
      <c r="L16"/>
      <c r="M16" s="97" t="str">
        <f>IFERROR(VLOOKUP(C16,MATRICI!$A$4:$C$200,2,FALSE),"")</f>
        <v>1 OPERATIVA</v>
      </c>
      <c r="N16" s="2" t="str">
        <f t="shared" si="0"/>
        <v>USCITE</v>
      </c>
      <c r="O16" s="2" t="str">
        <f t="shared" ca="1" si="1"/>
        <v>2025-08-04 (S32)</v>
      </c>
      <c r="P16" s="2" t="str">
        <f t="shared" ca="1" si="2"/>
        <v>2025-08</v>
      </c>
      <c r="Q16" s="2">
        <f t="shared" ca="1" si="3"/>
        <v>0</v>
      </c>
      <c r="R16" s="2" t="str">
        <f t="shared" ca="1" si="4"/>
        <v>SI</v>
      </c>
      <c r="S16" s="2" t="str">
        <f t="shared" ca="1" si="5"/>
        <v>ESEGUITO</v>
      </c>
      <c r="T16" s="2" t="str">
        <f t="shared" ca="1" si="6"/>
        <v>NO</v>
      </c>
      <c r="U16" s="2" t="str">
        <f t="shared" ca="1" si="7"/>
        <v>NO</v>
      </c>
      <c r="V16" s="2" t="str">
        <f t="shared" ca="1" si="8"/>
        <v>NO</v>
      </c>
      <c r="W16" s="2" t="str">
        <f>IFERROR(VLOOKUP(C16,MATRICI!$A$4:$C$200,3,FALSE),"")</f>
        <v>DPO</v>
      </c>
      <c r="X16" s="82">
        <v>-351</v>
      </c>
      <c r="Y16" s="82">
        <v>-389</v>
      </c>
      <c r="Z16" s="82">
        <v>-351</v>
      </c>
    </row>
    <row r="17" spans="1:26" hidden="1" x14ac:dyDescent="0.3">
      <c r="A17" s="1">
        <f ca="1">lunediDiOggi+Movimenti[[#This Row],[GG MOVIMENTO]]</f>
        <v>45880</v>
      </c>
      <c r="B17" t="s">
        <v>162</v>
      </c>
      <c r="C17" t="s">
        <v>19</v>
      </c>
      <c r="D17" s="3">
        <v>20000</v>
      </c>
      <c r="E17" t="s">
        <v>25</v>
      </c>
      <c r="F17" t="s">
        <v>28</v>
      </c>
      <c r="G17" t="s">
        <v>31</v>
      </c>
      <c r="H17" t="s">
        <v>34</v>
      </c>
      <c r="I17"/>
      <c r="J17" s="84">
        <f>IF(Movimenti[[#This Row],[GG DOCUMENTO]]="",0,lunediDiOggi+Movimenti[[#This Row],[GG DOCUMENTO]])</f>
        <v>0</v>
      </c>
      <c r="K17" s="84">
        <f ca="1">IF(Movimenti[[#This Row],[GG SCADENZA]]="",0,lunediDiOggi+Movimenti[[#This Row],[GG SCADENZA]])</f>
        <v>45880</v>
      </c>
      <c r="L17"/>
      <c r="M17" s="97" t="str">
        <f>IFERROR(VLOOKUP(C17,MATRICI!$A$4:$C$200,2,FALSE),"")</f>
        <v>3 FINANZIAMENTI</v>
      </c>
      <c r="N17" s="2" t="str">
        <f t="shared" si="0"/>
        <v>ENTRATE</v>
      </c>
      <c r="O17" s="2" t="str">
        <f t="shared" ca="1" si="1"/>
        <v>2025-08-11 (S33)</v>
      </c>
      <c r="P17" s="2" t="str">
        <f t="shared" ca="1" si="2"/>
        <v>2025-08</v>
      </c>
      <c r="Q17" s="2">
        <f t="shared" ca="1" si="3"/>
        <v>0</v>
      </c>
      <c r="R17" s="2" t="str">
        <f t="shared" ca="1" si="4"/>
        <v>SI</v>
      </c>
      <c r="S17" s="2" t="str">
        <f t="shared" ca="1" si="5"/>
        <v>ESEGUITO</v>
      </c>
      <c r="T17" s="2" t="str">
        <f t="shared" ca="1" si="6"/>
        <v>NO</v>
      </c>
      <c r="U17" s="2" t="str">
        <f t="shared" ca="1" si="7"/>
        <v>NO</v>
      </c>
      <c r="V17" s="2" t="str">
        <f t="shared" ca="1" si="8"/>
        <v>NO</v>
      </c>
      <c r="W17" s="2">
        <f>IFERROR(VLOOKUP(C17,MATRICI!$A$4:$C$200,3,FALSE),"")</f>
        <v>0</v>
      </c>
      <c r="X17" s="82">
        <v>-350</v>
      </c>
      <c r="Y17" s="82"/>
      <c r="Z17" s="82">
        <v>-350</v>
      </c>
    </row>
    <row r="18" spans="1:26" hidden="1" x14ac:dyDescent="0.3">
      <c r="A18" s="1">
        <f ca="1">lunediDiOggi+Movimenti[[#This Row],[GG MOVIMENTO]]</f>
        <v>45885</v>
      </c>
      <c r="B18" t="s">
        <v>151</v>
      </c>
      <c r="C18" t="s">
        <v>21</v>
      </c>
      <c r="D18" s="3">
        <v>-2400</v>
      </c>
      <c r="E18" t="s">
        <v>25</v>
      </c>
      <c r="F18" t="s">
        <v>28</v>
      </c>
      <c r="G18" t="s">
        <v>31</v>
      </c>
      <c r="H18" t="s">
        <v>36</v>
      </c>
      <c r="I18"/>
      <c r="J18" s="84">
        <f>IF(Movimenti[[#This Row],[GG DOCUMENTO]]="",0,lunediDiOggi+Movimenti[[#This Row],[GG DOCUMENTO]])</f>
        <v>0</v>
      </c>
      <c r="K18" s="84">
        <f ca="1">IF(Movimenti[[#This Row],[GG SCADENZA]]="",0,lunediDiOggi+Movimenti[[#This Row],[GG SCADENZA]])</f>
        <v>45885</v>
      </c>
      <c r="L18"/>
      <c r="M18" s="97" t="str">
        <f>IFERROR(VLOOKUP(C18,MATRICI!$A$4:$C$200,2,FALSE),"")</f>
        <v>3 FINANZIAMENTI</v>
      </c>
      <c r="N18" s="2" t="str">
        <f t="shared" si="0"/>
        <v>USCITE</v>
      </c>
      <c r="O18" s="2" t="str">
        <f t="shared" ca="1" si="1"/>
        <v>2025-08-11 (S33)</v>
      </c>
      <c r="P18" s="2" t="str">
        <f t="shared" ca="1" si="2"/>
        <v>2025-08</v>
      </c>
      <c r="Q18" s="2">
        <f t="shared" ca="1" si="3"/>
        <v>0</v>
      </c>
      <c r="R18" s="2" t="str">
        <f t="shared" ca="1" si="4"/>
        <v>SI</v>
      </c>
      <c r="S18" s="2" t="str">
        <f t="shared" ca="1" si="5"/>
        <v>ESEGUITO</v>
      </c>
      <c r="T18" s="2" t="str">
        <f t="shared" ca="1" si="6"/>
        <v>NO</v>
      </c>
      <c r="U18" s="2" t="str">
        <f t="shared" ca="1" si="7"/>
        <v>NO</v>
      </c>
      <c r="V18" s="2" t="str">
        <f t="shared" ca="1" si="8"/>
        <v>NO</v>
      </c>
      <c r="W18" s="2">
        <f>IFERROR(VLOOKUP(C18,MATRICI!$A$4:$C$200,3,FALSE),"")</f>
        <v>0</v>
      </c>
      <c r="X18" s="82">
        <v>-345</v>
      </c>
      <c r="Y18" s="82"/>
      <c r="Z18" s="82">
        <v>-345</v>
      </c>
    </row>
    <row r="19" spans="1:26" hidden="1" x14ac:dyDescent="0.3">
      <c r="A19" s="1">
        <f ca="1">lunediDiOggi+Movimenti[[#This Row],[GG MOVIMENTO]]</f>
        <v>45886</v>
      </c>
      <c r="B19" t="s">
        <v>66</v>
      </c>
      <c r="C19" t="s">
        <v>11</v>
      </c>
      <c r="D19" s="3">
        <v>-8500</v>
      </c>
      <c r="E19" t="s">
        <v>25</v>
      </c>
      <c r="F19" t="s">
        <v>28</v>
      </c>
      <c r="G19" t="s">
        <v>31</v>
      </c>
      <c r="H19" t="s">
        <v>38</v>
      </c>
      <c r="I19"/>
      <c r="J19" s="84">
        <f>IF(Movimenti[[#This Row],[GG DOCUMENTO]]="",0,lunediDiOggi+Movimenti[[#This Row],[GG DOCUMENTO]])</f>
        <v>0</v>
      </c>
      <c r="K19" s="84">
        <f ca="1">IF(Movimenti[[#This Row],[GG SCADENZA]]="",0,lunediDiOggi+Movimenti[[#This Row],[GG SCADENZA]])</f>
        <v>45886</v>
      </c>
      <c r="L19"/>
      <c r="M19" s="97" t="str">
        <f>IFERROR(VLOOKUP(C19,MATRICI!$A$4:$C$200,2,FALSE),"")</f>
        <v>1 OPERATIVA</v>
      </c>
      <c r="N19" s="2" t="str">
        <f t="shared" si="0"/>
        <v>USCITE</v>
      </c>
      <c r="O19" s="2" t="str">
        <f t="shared" ca="1" si="1"/>
        <v>2025-08-11 (S33)</v>
      </c>
      <c r="P19" s="2" t="str">
        <f t="shared" ca="1" si="2"/>
        <v>2025-08</v>
      </c>
      <c r="Q19" s="2">
        <f t="shared" ca="1" si="3"/>
        <v>0</v>
      </c>
      <c r="R19" s="2" t="str">
        <f t="shared" ca="1" si="4"/>
        <v>SI</v>
      </c>
      <c r="S19" s="2" t="str">
        <f t="shared" ca="1" si="5"/>
        <v>ESEGUITO</v>
      </c>
      <c r="T19" s="2" t="str">
        <f t="shared" ca="1" si="6"/>
        <v>NO</v>
      </c>
      <c r="U19" s="2" t="str">
        <f t="shared" ca="1" si="7"/>
        <v>NO</v>
      </c>
      <c r="V19" s="2" t="str">
        <f t="shared" ca="1" si="8"/>
        <v>NO</v>
      </c>
      <c r="W19" s="2">
        <f>IFERROR(VLOOKUP(C19,MATRICI!$A$4:$C$200,3,FALSE),"")</f>
        <v>0</v>
      </c>
      <c r="X19" s="82">
        <v>-344</v>
      </c>
      <c r="Y19" s="82"/>
      <c r="Z19" s="82">
        <v>-344</v>
      </c>
    </row>
    <row r="20" spans="1:26" hidden="1" x14ac:dyDescent="0.3">
      <c r="A20" s="1">
        <f ca="1">lunediDiOggi+Movimenti[[#This Row],[GG MOVIMENTO]]</f>
        <v>45887</v>
      </c>
      <c r="B20" t="s">
        <v>152</v>
      </c>
      <c r="C20" t="s">
        <v>10</v>
      </c>
      <c r="D20" s="3">
        <v>-2400</v>
      </c>
      <c r="E20" t="s">
        <v>25</v>
      </c>
      <c r="F20" t="s">
        <v>28</v>
      </c>
      <c r="G20" t="s">
        <v>31</v>
      </c>
      <c r="H20" t="s">
        <v>36</v>
      </c>
      <c r="I20"/>
      <c r="J20" s="84">
        <f ca="1">IF(Movimenti[[#This Row],[GG DOCUMENTO]]="",0,lunediDiOggi+Movimenti[[#This Row],[GG DOCUMENTO]])</f>
        <v>45857</v>
      </c>
      <c r="K20" s="84">
        <f ca="1">IF(Movimenti[[#This Row],[GG SCADENZA]]="",0,lunediDiOggi+Movimenti[[#This Row],[GG SCADENZA]])</f>
        <v>45887</v>
      </c>
      <c r="L20"/>
      <c r="M20" s="97" t="str">
        <f>IFERROR(VLOOKUP(C20,MATRICI!$A$4:$C$200,2,FALSE),"")</f>
        <v>1 OPERATIVA</v>
      </c>
      <c r="N20" s="2" t="str">
        <f t="shared" si="0"/>
        <v>USCITE</v>
      </c>
      <c r="O20" s="2" t="str">
        <f t="shared" ca="1" si="1"/>
        <v>2025-08-18 (S34)</v>
      </c>
      <c r="P20" s="2" t="str">
        <f t="shared" ca="1" si="2"/>
        <v>2025-08</v>
      </c>
      <c r="Q20" s="2">
        <f t="shared" ca="1" si="3"/>
        <v>0</v>
      </c>
      <c r="R20" s="2" t="str">
        <f t="shared" ca="1" si="4"/>
        <v>SI</v>
      </c>
      <c r="S20" s="2" t="str">
        <f t="shared" ca="1" si="5"/>
        <v>ESEGUITO</v>
      </c>
      <c r="T20" s="2" t="str">
        <f t="shared" ca="1" si="6"/>
        <v>NO</v>
      </c>
      <c r="U20" s="2" t="str">
        <f t="shared" ca="1" si="7"/>
        <v>NO</v>
      </c>
      <c r="V20" s="2" t="str">
        <f t="shared" ca="1" si="8"/>
        <v>NO</v>
      </c>
      <c r="W20" s="2" t="str">
        <f>IFERROR(VLOOKUP(C20,MATRICI!$A$4:$C$200,3,FALSE),"")</f>
        <v>DPO</v>
      </c>
      <c r="X20" s="82">
        <v>-343</v>
      </c>
      <c r="Y20" s="82">
        <v>-373</v>
      </c>
      <c r="Z20" s="82">
        <v>-343</v>
      </c>
    </row>
    <row r="21" spans="1:26" hidden="1" x14ac:dyDescent="0.3">
      <c r="A21" s="1">
        <f ca="1">lunediDiOggi+Movimenti[[#This Row],[GG MOVIMENTO]]</f>
        <v>45888</v>
      </c>
      <c r="B21" t="s">
        <v>148</v>
      </c>
      <c r="C21" t="s">
        <v>3</v>
      </c>
      <c r="D21" s="3">
        <v>30000</v>
      </c>
      <c r="E21" t="s">
        <v>25</v>
      </c>
      <c r="F21" t="s">
        <v>28</v>
      </c>
      <c r="G21" t="s">
        <v>31</v>
      </c>
      <c r="H21" t="s">
        <v>34</v>
      </c>
      <c r="I21"/>
      <c r="J21" s="84">
        <f ca="1">IF(Movimenti[[#This Row],[GG DOCUMENTO]]="",0,lunediDiOggi+Movimenti[[#This Row],[GG DOCUMENTO]])</f>
        <v>45828</v>
      </c>
      <c r="K21" s="84">
        <f ca="1">IF(Movimenti[[#This Row],[GG SCADENZA]]="",0,lunediDiOggi+Movimenti[[#This Row],[GG SCADENZA]])</f>
        <v>45885</v>
      </c>
      <c r="L21"/>
      <c r="M21" s="97" t="str">
        <f>IFERROR(VLOOKUP(C21,MATRICI!$A$4:$C$200,2,FALSE),"")</f>
        <v>1 OPERATIVA</v>
      </c>
      <c r="N21" s="2" t="str">
        <f t="shared" si="0"/>
        <v>ENTRATE</v>
      </c>
      <c r="O21" s="2" t="str">
        <f t="shared" ca="1" si="1"/>
        <v>2025-08-18 (S34)</v>
      </c>
      <c r="P21" s="2" t="str">
        <f t="shared" ca="1" si="2"/>
        <v>2025-08</v>
      </c>
      <c r="Q21" s="2">
        <f t="shared" ca="1" si="3"/>
        <v>3</v>
      </c>
      <c r="R21" s="2" t="str">
        <f t="shared" ca="1" si="4"/>
        <v>SI</v>
      </c>
      <c r="S21" s="2" t="str">
        <f t="shared" ca="1" si="5"/>
        <v>ESEGUITO</v>
      </c>
      <c r="T21" s="2" t="str">
        <f t="shared" ca="1" si="6"/>
        <v>NO</v>
      </c>
      <c r="U21" s="2" t="str">
        <f t="shared" ca="1" si="7"/>
        <v>NO</v>
      </c>
      <c r="V21" s="2" t="str">
        <f t="shared" ca="1" si="8"/>
        <v>NO</v>
      </c>
      <c r="W21" s="2" t="str">
        <f>IFERROR(VLOOKUP(C21,MATRICI!$A$4:$C$200,3,FALSE),"")</f>
        <v>DSO</v>
      </c>
      <c r="X21" s="82">
        <v>-342</v>
      </c>
      <c r="Y21" s="82">
        <v>-402</v>
      </c>
      <c r="Z21" s="82">
        <v>-345</v>
      </c>
    </row>
    <row r="22" spans="1:26" hidden="1" x14ac:dyDescent="0.3">
      <c r="A22" s="1">
        <f ca="1">lunediDiOggi+Movimenti[[#This Row],[GG MOVIMENTO]]</f>
        <v>45894</v>
      </c>
      <c r="B22" t="s">
        <v>150</v>
      </c>
      <c r="C22" t="s">
        <v>21</v>
      </c>
      <c r="D22" s="3">
        <v>-1850</v>
      </c>
      <c r="E22" t="s">
        <v>25</v>
      </c>
      <c r="F22" t="s">
        <v>28</v>
      </c>
      <c r="G22" t="s">
        <v>31</v>
      </c>
      <c r="H22" t="s">
        <v>36</v>
      </c>
      <c r="I22"/>
      <c r="J22" s="84">
        <f>IF(Movimenti[[#This Row],[GG DOCUMENTO]]="",0,lunediDiOggi+Movimenti[[#This Row],[GG DOCUMENTO]])</f>
        <v>0</v>
      </c>
      <c r="K22" s="84">
        <f ca="1">IF(Movimenti[[#This Row],[GG SCADENZA]]="",0,lunediDiOggi+Movimenti[[#This Row],[GG SCADENZA]])</f>
        <v>45894</v>
      </c>
      <c r="L22"/>
      <c r="M22" s="97" t="str">
        <f>IFERROR(VLOOKUP(C22,MATRICI!$A$4:$C$200,2,FALSE),"")</f>
        <v>3 FINANZIAMENTI</v>
      </c>
      <c r="N22" s="2" t="str">
        <f t="shared" si="0"/>
        <v>USCITE</v>
      </c>
      <c r="O22" s="2" t="str">
        <f t="shared" ca="1" si="1"/>
        <v>2025-08-25 (S35)</v>
      </c>
      <c r="P22" s="2" t="str">
        <f t="shared" ca="1" si="2"/>
        <v>2025-08</v>
      </c>
      <c r="Q22" s="2">
        <f t="shared" ca="1" si="3"/>
        <v>0</v>
      </c>
      <c r="R22" s="2" t="str">
        <f t="shared" ca="1" si="4"/>
        <v>SI</v>
      </c>
      <c r="S22" s="2" t="str">
        <f t="shared" ca="1" si="5"/>
        <v>ESEGUITO</v>
      </c>
      <c r="T22" s="2" t="str">
        <f t="shared" ca="1" si="6"/>
        <v>NO</v>
      </c>
      <c r="U22" s="2" t="str">
        <f t="shared" ca="1" si="7"/>
        <v>NO</v>
      </c>
      <c r="V22" s="2" t="str">
        <f t="shared" ca="1" si="8"/>
        <v>NO</v>
      </c>
      <c r="W22" s="2">
        <f>IFERROR(VLOOKUP(C22,MATRICI!$A$4:$C$200,3,FALSE),"")</f>
        <v>0</v>
      </c>
      <c r="X22" s="82">
        <v>-336</v>
      </c>
      <c r="Y22" s="82"/>
      <c r="Z22" s="82">
        <v>-336</v>
      </c>
    </row>
    <row r="23" spans="1:26" hidden="1" x14ac:dyDescent="0.3">
      <c r="A23" s="1">
        <f ca="1">lunediDiOggi+Movimenti[[#This Row],[GG MOVIMENTO]]</f>
        <v>45896</v>
      </c>
      <c r="B23" t="s">
        <v>149</v>
      </c>
      <c r="C23" t="s">
        <v>9</v>
      </c>
      <c r="D23" s="3">
        <v>-3100</v>
      </c>
      <c r="E23" t="s">
        <v>25</v>
      </c>
      <c r="F23" t="s">
        <v>28</v>
      </c>
      <c r="G23" t="s">
        <v>31</v>
      </c>
      <c r="H23" t="s">
        <v>36</v>
      </c>
      <c r="I23"/>
      <c r="J23" s="84">
        <f>IF(Movimenti[[#This Row],[GG DOCUMENTO]]="",0,lunediDiOggi+Movimenti[[#This Row],[GG DOCUMENTO]])</f>
        <v>0</v>
      </c>
      <c r="K23" s="84">
        <f ca="1">IF(Movimenti[[#This Row],[GG SCADENZA]]="",0,lunediDiOggi+Movimenti[[#This Row],[GG SCADENZA]])</f>
        <v>45896</v>
      </c>
      <c r="L23"/>
      <c r="M23" s="97" t="str">
        <f>IFERROR(VLOOKUP(C23,MATRICI!$A$4:$C$200,2,FALSE),"")</f>
        <v>1 OPERATIVA</v>
      </c>
      <c r="N23" s="2" t="str">
        <f t="shared" si="0"/>
        <v>USCITE</v>
      </c>
      <c r="O23" s="2" t="str">
        <f t="shared" ca="1" si="1"/>
        <v>2025-08-25 (S35)</v>
      </c>
      <c r="P23" s="2" t="str">
        <f t="shared" ca="1" si="2"/>
        <v>2025-08</v>
      </c>
      <c r="Q23" s="2">
        <f t="shared" ca="1" si="3"/>
        <v>0</v>
      </c>
      <c r="R23" s="2" t="str">
        <f t="shared" ca="1" si="4"/>
        <v>SI</v>
      </c>
      <c r="S23" s="2" t="str">
        <f t="shared" ca="1" si="5"/>
        <v>ESEGUITO</v>
      </c>
      <c r="T23" s="2" t="str">
        <f t="shared" ca="1" si="6"/>
        <v>NO</v>
      </c>
      <c r="U23" s="2" t="str">
        <f t="shared" ca="1" si="7"/>
        <v>NO</v>
      </c>
      <c r="V23" s="2" t="str">
        <f t="shared" ca="1" si="8"/>
        <v>NO</v>
      </c>
      <c r="W23" s="2">
        <f>IFERROR(VLOOKUP(C23,MATRICI!$A$4:$C$200,3,FALSE),"")</f>
        <v>0</v>
      </c>
      <c r="X23" s="82">
        <v>-334</v>
      </c>
      <c r="Y23" s="82"/>
      <c r="Z23" s="82">
        <v>-334</v>
      </c>
    </row>
    <row r="24" spans="1:26" hidden="1" x14ac:dyDescent="0.3">
      <c r="A24" s="1">
        <f ca="1">lunediDiOggi+Movimenti[[#This Row],[GG MOVIMENTO]]</f>
        <v>45904</v>
      </c>
      <c r="B24" t="s">
        <v>60</v>
      </c>
      <c r="C24" t="s">
        <v>6</v>
      </c>
      <c r="D24" s="3">
        <v>-7900</v>
      </c>
      <c r="E24" t="s">
        <v>25</v>
      </c>
      <c r="F24" t="s">
        <v>28</v>
      </c>
      <c r="G24" t="s">
        <v>31</v>
      </c>
      <c r="H24" t="s">
        <v>35</v>
      </c>
      <c r="I24"/>
      <c r="J24" s="84">
        <f ca="1">IF(Movimenti[[#This Row],[GG DOCUMENTO]]="",0,lunediDiOggi+Movimenti[[#This Row],[GG DOCUMENTO]])</f>
        <v>45859</v>
      </c>
      <c r="K24" s="84">
        <f ca="1">IF(Movimenti[[#This Row],[GG SCADENZA]]="",0,lunediDiOggi+Movimenti[[#This Row],[GG SCADENZA]])</f>
        <v>45904</v>
      </c>
      <c r="L24"/>
      <c r="M24" s="97" t="str">
        <f>IFERROR(VLOOKUP(C24,MATRICI!$A$4:$C$200,2,FALSE),"")</f>
        <v>1 OPERATIVA</v>
      </c>
      <c r="N24" s="2" t="str">
        <f t="shared" si="0"/>
        <v>USCITE</v>
      </c>
      <c r="O24" s="2" t="str">
        <f t="shared" ca="1" si="1"/>
        <v>2025-09-01 (S36)</v>
      </c>
      <c r="P24" s="2" t="str">
        <f t="shared" ca="1" si="2"/>
        <v>2025-09</v>
      </c>
      <c r="Q24" s="2">
        <f t="shared" ca="1" si="3"/>
        <v>0</v>
      </c>
      <c r="R24" s="2" t="str">
        <f t="shared" ca="1" si="4"/>
        <v>SI</v>
      </c>
      <c r="S24" s="2" t="str">
        <f t="shared" ca="1" si="5"/>
        <v>ESEGUITO</v>
      </c>
      <c r="T24" s="2" t="str">
        <f t="shared" ca="1" si="6"/>
        <v>NO</v>
      </c>
      <c r="U24" s="2" t="str">
        <f t="shared" ca="1" si="7"/>
        <v>NO</v>
      </c>
      <c r="V24" s="2" t="str">
        <f t="shared" ca="1" si="8"/>
        <v>NO</v>
      </c>
      <c r="W24" s="2" t="str">
        <f>IFERROR(VLOOKUP(C24,MATRICI!$A$4:$C$200,3,FALSE),"")</f>
        <v>DPO</v>
      </c>
      <c r="X24" s="82">
        <v>-326</v>
      </c>
      <c r="Y24" s="82">
        <v>-371</v>
      </c>
      <c r="Z24" s="82">
        <v>-326</v>
      </c>
    </row>
    <row r="25" spans="1:26" hidden="1" x14ac:dyDescent="0.3">
      <c r="A25" s="1">
        <f ca="1">lunediDiOggi+Movimenti[[#This Row],[GG MOVIMENTO]]</f>
        <v>45906</v>
      </c>
      <c r="B25" t="s">
        <v>147</v>
      </c>
      <c r="C25" t="s">
        <v>3</v>
      </c>
      <c r="D25" s="3">
        <v>27000</v>
      </c>
      <c r="E25" t="s">
        <v>25</v>
      </c>
      <c r="F25" t="s">
        <v>28</v>
      </c>
      <c r="G25" t="s">
        <v>31</v>
      </c>
      <c r="H25" t="s">
        <v>34</v>
      </c>
      <c r="I25"/>
      <c r="J25" s="84">
        <f ca="1">IF(Movimenti[[#This Row],[GG DOCUMENTO]]="",0,lunediDiOggi+Movimenti[[#This Row],[GG DOCUMENTO]])</f>
        <v>45861</v>
      </c>
      <c r="K25" s="84">
        <f ca="1">IF(Movimenti[[#This Row],[GG SCADENZA]]="",0,lunediDiOggi+Movimenti[[#This Row],[GG SCADENZA]])</f>
        <v>45904</v>
      </c>
      <c r="L25"/>
      <c r="M25" s="97" t="str">
        <f>IFERROR(VLOOKUP(C25,MATRICI!$A$4:$C$200,2,FALSE),"")</f>
        <v>1 OPERATIVA</v>
      </c>
      <c r="N25" s="2" t="str">
        <f t="shared" si="0"/>
        <v>ENTRATE</v>
      </c>
      <c r="O25" s="2" t="str">
        <f t="shared" ca="1" si="1"/>
        <v>2025-09-01 (S36)</v>
      </c>
      <c r="P25" s="2" t="str">
        <f t="shared" ca="1" si="2"/>
        <v>2025-09</v>
      </c>
      <c r="Q25" s="2">
        <f t="shared" ca="1" si="3"/>
        <v>2</v>
      </c>
      <c r="R25" s="2" t="str">
        <f t="shared" ca="1" si="4"/>
        <v>SI</v>
      </c>
      <c r="S25" s="2" t="str">
        <f t="shared" ca="1" si="5"/>
        <v>ESEGUITO</v>
      </c>
      <c r="T25" s="2" t="str">
        <f t="shared" ca="1" si="6"/>
        <v>NO</v>
      </c>
      <c r="U25" s="2" t="str">
        <f t="shared" ca="1" si="7"/>
        <v>NO</v>
      </c>
      <c r="V25" s="2" t="str">
        <f t="shared" ca="1" si="8"/>
        <v>NO</v>
      </c>
      <c r="W25" s="2" t="str">
        <f>IFERROR(VLOOKUP(C25,MATRICI!$A$4:$C$200,3,FALSE),"")</f>
        <v>DSO</v>
      </c>
      <c r="X25" s="82">
        <v>-324</v>
      </c>
      <c r="Y25" s="82">
        <v>-369</v>
      </c>
      <c r="Z25" s="82">
        <v>-326</v>
      </c>
    </row>
    <row r="26" spans="1:26" hidden="1" x14ac:dyDescent="0.3">
      <c r="A26" s="1">
        <f ca="1">lunediDiOggi+Movimenti[[#This Row],[GG MOVIMENTO]]</f>
        <v>45907</v>
      </c>
      <c r="B26" t="s">
        <v>8</v>
      </c>
      <c r="C26" t="s">
        <v>8</v>
      </c>
      <c r="D26" s="3">
        <v>-24800</v>
      </c>
      <c r="E26" t="s">
        <v>25</v>
      </c>
      <c r="F26" t="s">
        <v>28</v>
      </c>
      <c r="G26" t="s">
        <v>31</v>
      </c>
      <c r="H26" t="s">
        <v>34</v>
      </c>
      <c r="I26"/>
      <c r="J26" s="84">
        <f>IF(Movimenti[[#This Row],[GG DOCUMENTO]]="",0,lunediDiOggi+Movimenti[[#This Row],[GG DOCUMENTO]])</f>
        <v>0</v>
      </c>
      <c r="K26" s="84">
        <f ca="1">IF(Movimenti[[#This Row],[GG SCADENZA]]="",0,lunediDiOggi+Movimenti[[#This Row],[GG SCADENZA]])</f>
        <v>45907</v>
      </c>
      <c r="L26"/>
      <c r="M26" s="97" t="str">
        <f>IFERROR(VLOOKUP(C26,MATRICI!$A$4:$C$200,2,FALSE),"")</f>
        <v>1 OPERATIVA</v>
      </c>
      <c r="N26" s="2" t="str">
        <f t="shared" si="0"/>
        <v>USCITE</v>
      </c>
      <c r="O26" s="2" t="str">
        <f t="shared" ca="1" si="1"/>
        <v>2025-09-01 (S36)</v>
      </c>
      <c r="P26" s="2" t="str">
        <f t="shared" ca="1" si="2"/>
        <v>2025-09</v>
      </c>
      <c r="Q26" s="2">
        <f t="shared" ca="1" si="3"/>
        <v>0</v>
      </c>
      <c r="R26" s="2" t="str">
        <f t="shared" ca="1" si="4"/>
        <v>SI</v>
      </c>
      <c r="S26" s="2" t="str">
        <f t="shared" ca="1" si="5"/>
        <v>ESEGUITO</v>
      </c>
      <c r="T26" s="2" t="str">
        <f t="shared" ca="1" si="6"/>
        <v>NO</v>
      </c>
      <c r="U26" s="2" t="str">
        <f t="shared" ca="1" si="7"/>
        <v>NO</v>
      </c>
      <c r="V26" s="2" t="str">
        <f t="shared" ca="1" si="8"/>
        <v>NO</v>
      </c>
      <c r="W26" s="2">
        <f>IFERROR(VLOOKUP(C26,MATRICI!$A$4:$C$200,3,FALSE),"")</f>
        <v>0</v>
      </c>
      <c r="X26" s="82">
        <v>-323</v>
      </c>
      <c r="Y26" s="82"/>
      <c r="Z26" s="82">
        <v>-323</v>
      </c>
    </row>
    <row r="27" spans="1:26" hidden="1" x14ac:dyDescent="0.3">
      <c r="A27" s="1">
        <f ca="1">lunediDiOggi+Movimenti[[#This Row],[GG MOVIMENTO]]</f>
        <v>45909</v>
      </c>
      <c r="B27" t="s">
        <v>158</v>
      </c>
      <c r="C27" t="s">
        <v>18</v>
      </c>
      <c r="D27" s="3">
        <v>900</v>
      </c>
      <c r="E27" t="s">
        <v>25</v>
      </c>
      <c r="F27" t="s">
        <v>28</v>
      </c>
      <c r="G27" t="s">
        <v>32</v>
      </c>
      <c r="H27" t="s">
        <v>34</v>
      </c>
      <c r="I27"/>
      <c r="J27" s="84">
        <f>IF(Movimenti[[#This Row],[GG DOCUMENTO]]="",0,lunediDiOggi+Movimenti[[#This Row],[GG DOCUMENTO]])</f>
        <v>0</v>
      </c>
      <c r="K27" s="84">
        <f ca="1">IF(Movimenti[[#This Row],[GG SCADENZA]]="",0,lunediDiOggi+Movimenti[[#This Row],[GG SCADENZA]])</f>
        <v>45909</v>
      </c>
      <c r="L27"/>
      <c r="M27" s="97" t="str">
        <f>IFERROR(VLOOKUP(C27,MATRICI!$A$4:$C$200,2,FALSE),"")</f>
        <v>2 INVESTIMENTI</v>
      </c>
      <c r="N27" s="2" t="str">
        <f t="shared" si="0"/>
        <v>ENTRATE</v>
      </c>
      <c r="O27" s="2" t="str">
        <f t="shared" ca="1" si="1"/>
        <v>2025-09-08 (S37)</v>
      </c>
      <c r="P27" s="2" t="str">
        <f t="shared" ca="1" si="2"/>
        <v>2025-09</v>
      </c>
      <c r="Q27" s="2">
        <f t="shared" ca="1" si="3"/>
        <v>0</v>
      </c>
      <c r="R27" s="2" t="str">
        <f t="shared" ca="1" si="4"/>
        <v>SI</v>
      </c>
      <c r="S27" s="2" t="str">
        <f t="shared" ca="1" si="5"/>
        <v>ESEGUITO</v>
      </c>
      <c r="T27" s="2" t="str">
        <f t="shared" ca="1" si="6"/>
        <v>NO</v>
      </c>
      <c r="U27" s="2" t="str">
        <f t="shared" ca="1" si="7"/>
        <v>NO</v>
      </c>
      <c r="V27" s="2" t="str">
        <f t="shared" ca="1" si="8"/>
        <v>NO</v>
      </c>
      <c r="W27" s="2">
        <f>IFERROR(VLOOKUP(C27,MATRICI!$A$4:$C$200,3,FALSE),"")</f>
        <v>0</v>
      </c>
      <c r="X27" s="82">
        <v>-321</v>
      </c>
      <c r="Y27" s="82"/>
      <c r="Z27" s="82">
        <v>-321</v>
      </c>
    </row>
    <row r="28" spans="1:26" hidden="1" x14ac:dyDescent="0.3">
      <c r="A28" s="1">
        <f ca="1">lunediDiOggi+Movimenti[[#This Row],[GG MOVIMENTO]]</f>
        <v>45910</v>
      </c>
      <c r="B28" t="s">
        <v>78</v>
      </c>
      <c r="C28" t="s">
        <v>7</v>
      </c>
      <c r="D28" s="3">
        <v>-4300</v>
      </c>
      <c r="E28" t="s">
        <v>25</v>
      </c>
      <c r="F28" t="s">
        <v>28</v>
      </c>
      <c r="G28" t="s">
        <v>31</v>
      </c>
      <c r="H28" t="s">
        <v>34</v>
      </c>
      <c r="I28"/>
      <c r="J28" s="84">
        <f ca="1">IF(Movimenti[[#This Row],[GG DOCUMENTO]]="",0,lunediDiOggi+Movimenti[[#This Row],[GG DOCUMENTO]])</f>
        <v>45875</v>
      </c>
      <c r="K28" s="84">
        <f ca="1">IF(Movimenti[[#This Row],[GG SCADENZA]]="",0,lunediDiOggi+Movimenti[[#This Row],[GG SCADENZA]])</f>
        <v>45910</v>
      </c>
      <c r="L28"/>
      <c r="M28" s="97" t="str">
        <f>IFERROR(VLOOKUP(C28,MATRICI!$A$4:$C$200,2,FALSE),"")</f>
        <v>1 OPERATIVA</v>
      </c>
      <c r="N28" s="2" t="str">
        <f t="shared" si="0"/>
        <v>USCITE</v>
      </c>
      <c r="O28" s="2" t="str">
        <f t="shared" ca="1" si="1"/>
        <v>2025-09-08 (S37)</v>
      </c>
      <c r="P28" s="2" t="str">
        <f t="shared" ca="1" si="2"/>
        <v>2025-09</v>
      </c>
      <c r="Q28" s="2">
        <f t="shared" ca="1" si="3"/>
        <v>0</v>
      </c>
      <c r="R28" s="2" t="str">
        <f t="shared" ca="1" si="4"/>
        <v>SI</v>
      </c>
      <c r="S28" s="2" t="str">
        <f t="shared" ca="1" si="5"/>
        <v>ESEGUITO</v>
      </c>
      <c r="T28" s="2" t="str">
        <f t="shared" ca="1" si="6"/>
        <v>NO</v>
      </c>
      <c r="U28" s="2" t="str">
        <f t="shared" ca="1" si="7"/>
        <v>NO</v>
      </c>
      <c r="V28" s="2" t="str">
        <f t="shared" ca="1" si="8"/>
        <v>NO</v>
      </c>
      <c r="W28" s="2" t="str">
        <f>IFERROR(VLOOKUP(C28,MATRICI!$A$4:$C$200,3,FALSE),"")</f>
        <v>DPO</v>
      </c>
      <c r="X28" s="82">
        <v>-320</v>
      </c>
      <c r="Y28" s="82">
        <v>-355</v>
      </c>
      <c r="Z28" s="82">
        <v>-320</v>
      </c>
    </row>
    <row r="29" spans="1:26" hidden="1" x14ac:dyDescent="0.3">
      <c r="A29" s="1">
        <f ca="1">lunediDiOggi+Movimenti[[#This Row],[GG MOVIMENTO]]</f>
        <v>45916</v>
      </c>
      <c r="B29" t="s">
        <v>151</v>
      </c>
      <c r="C29" t="s">
        <v>21</v>
      </c>
      <c r="D29" s="3">
        <v>-2400</v>
      </c>
      <c r="E29" t="s">
        <v>25</v>
      </c>
      <c r="F29" t="s">
        <v>28</v>
      </c>
      <c r="G29" t="s">
        <v>31</v>
      </c>
      <c r="H29" t="s">
        <v>36</v>
      </c>
      <c r="I29"/>
      <c r="J29" s="84">
        <f>IF(Movimenti[[#This Row],[GG DOCUMENTO]]="",0,lunediDiOggi+Movimenti[[#This Row],[GG DOCUMENTO]])</f>
        <v>0</v>
      </c>
      <c r="K29" s="84">
        <f ca="1">IF(Movimenti[[#This Row],[GG SCADENZA]]="",0,lunediDiOggi+Movimenti[[#This Row],[GG SCADENZA]])</f>
        <v>45916</v>
      </c>
      <c r="L29"/>
      <c r="M29" s="97" t="str">
        <f>IFERROR(VLOOKUP(C29,MATRICI!$A$4:$C$200,2,FALSE),"")</f>
        <v>3 FINANZIAMENTI</v>
      </c>
      <c r="N29" s="2" t="str">
        <f t="shared" si="0"/>
        <v>USCITE</v>
      </c>
      <c r="O29" s="2" t="str">
        <f t="shared" ca="1" si="1"/>
        <v>2025-09-15 (S38)</v>
      </c>
      <c r="P29" s="2" t="str">
        <f t="shared" ca="1" si="2"/>
        <v>2025-09</v>
      </c>
      <c r="Q29" s="2">
        <f t="shared" ca="1" si="3"/>
        <v>0</v>
      </c>
      <c r="R29" s="2" t="str">
        <f t="shared" ca="1" si="4"/>
        <v>SI</v>
      </c>
      <c r="S29" s="2" t="str">
        <f t="shared" ca="1" si="5"/>
        <v>ESEGUITO</v>
      </c>
      <c r="T29" s="2" t="str">
        <f t="shared" ca="1" si="6"/>
        <v>NO</v>
      </c>
      <c r="U29" s="2" t="str">
        <f t="shared" ca="1" si="7"/>
        <v>NO</v>
      </c>
      <c r="V29" s="2" t="str">
        <f t="shared" ca="1" si="8"/>
        <v>NO</v>
      </c>
      <c r="W29" s="2">
        <f>IFERROR(VLOOKUP(C29,MATRICI!$A$4:$C$200,3,FALSE),"")</f>
        <v>0</v>
      </c>
      <c r="X29" s="82">
        <v>-314</v>
      </c>
      <c r="Y29" s="82"/>
      <c r="Z29" s="82">
        <v>-314</v>
      </c>
    </row>
    <row r="30" spans="1:26" hidden="1" x14ac:dyDescent="0.3">
      <c r="A30" s="1">
        <f ca="1">lunediDiOggi+Movimenti[[#This Row],[GG MOVIMENTO]]</f>
        <v>45917</v>
      </c>
      <c r="B30" t="s">
        <v>66</v>
      </c>
      <c r="C30" t="s">
        <v>11</v>
      </c>
      <c r="D30" s="3">
        <v>-8500</v>
      </c>
      <c r="E30" t="s">
        <v>25</v>
      </c>
      <c r="F30" t="s">
        <v>28</v>
      </c>
      <c r="G30" t="s">
        <v>31</v>
      </c>
      <c r="H30" t="s">
        <v>38</v>
      </c>
      <c r="I30"/>
      <c r="J30" s="84">
        <f>IF(Movimenti[[#This Row],[GG DOCUMENTO]]="",0,lunediDiOggi+Movimenti[[#This Row],[GG DOCUMENTO]])</f>
        <v>0</v>
      </c>
      <c r="K30" s="84">
        <f ca="1">IF(Movimenti[[#This Row],[GG SCADENZA]]="",0,lunediDiOggi+Movimenti[[#This Row],[GG SCADENZA]])</f>
        <v>45917</v>
      </c>
      <c r="L30"/>
      <c r="M30" s="97" t="str">
        <f>IFERROR(VLOOKUP(C30,MATRICI!$A$4:$C$200,2,FALSE),"")</f>
        <v>1 OPERATIVA</v>
      </c>
      <c r="N30" s="2" t="str">
        <f t="shared" si="0"/>
        <v>USCITE</v>
      </c>
      <c r="O30" s="2" t="str">
        <f t="shared" ca="1" si="1"/>
        <v>2025-09-15 (S38)</v>
      </c>
      <c r="P30" s="2" t="str">
        <f t="shared" ca="1" si="2"/>
        <v>2025-09</v>
      </c>
      <c r="Q30" s="2">
        <f t="shared" ca="1" si="3"/>
        <v>0</v>
      </c>
      <c r="R30" s="2" t="str">
        <f t="shared" ca="1" si="4"/>
        <v>SI</v>
      </c>
      <c r="S30" s="2" t="str">
        <f t="shared" ca="1" si="5"/>
        <v>ESEGUITO</v>
      </c>
      <c r="T30" s="2" t="str">
        <f t="shared" ca="1" si="6"/>
        <v>NO</v>
      </c>
      <c r="U30" s="2" t="str">
        <f t="shared" ca="1" si="7"/>
        <v>NO</v>
      </c>
      <c r="V30" s="2" t="str">
        <f t="shared" ca="1" si="8"/>
        <v>NO</v>
      </c>
      <c r="W30" s="2">
        <f>IFERROR(VLOOKUP(C30,MATRICI!$A$4:$C$200,3,FALSE),"")</f>
        <v>0</v>
      </c>
      <c r="X30" s="82">
        <v>-313</v>
      </c>
      <c r="Y30" s="82"/>
      <c r="Z30" s="82">
        <v>-313</v>
      </c>
    </row>
    <row r="31" spans="1:26" hidden="1" x14ac:dyDescent="0.3">
      <c r="A31" s="1">
        <f ca="1">lunediDiOggi+Movimenti[[#This Row],[GG MOVIMENTO]]</f>
        <v>45919</v>
      </c>
      <c r="B31" t="s">
        <v>148</v>
      </c>
      <c r="C31" t="s">
        <v>3</v>
      </c>
      <c r="D31" s="3">
        <v>32400</v>
      </c>
      <c r="E31" t="s">
        <v>25</v>
      </c>
      <c r="F31" t="s">
        <v>28</v>
      </c>
      <c r="G31" t="s">
        <v>31</v>
      </c>
      <c r="H31" t="s">
        <v>34</v>
      </c>
      <c r="I31"/>
      <c r="J31" s="84">
        <f ca="1">IF(Movimenti[[#This Row],[GG DOCUMENTO]]="",0,lunediDiOggi+Movimenti[[#This Row],[GG DOCUMENTO]])</f>
        <v>45844</v>
      </c>
      <c r="K31" s="84">
        <f ca="1">IF(Movimenti[[#This Row],[GG SCADENZA]]="",0,lunediDiOggi+Movimenti[[#This Row],[GG SCADENZA]])</f>
        <v>45916</v>
      </c>
      <c r="L31"/>
      <c r="M31" s="97" t="str">
        <f>IFERROR(VLOOKUP(C31,MATRICI!$A$4:$C$200,2,FALSE),"")</f>
        <v>1 OPERATIVA</v>
      </c>
      <c r="N31" s="2" t="str">
        <f t="shared" si="0"/>
        <v>ENTRATE</v>
      </c>
      <c r="O31" s="2" t="str">
        <f t="shared" ca="1" si="1"/>
        <v>2025-09-15 (S38)</v>
      </c>
      <c r="P31" s="2" t="str">
        <f t="shared" ca="1" si="2"/>
        <v>2025-09</v>
      </c>
      <c r="Q31" s="2">
        <f t="shared" ca="1" si="3"/>
        <v>3</v>
      </c>
      <c r="R31" s="2" t="str">
        <f t="shared" ca="1" si="4"/>
        <v>SI</v>
      </c>
      <c r="S31" s="2" t="str">
        <f t="shared" ca="1" si="5"/>
        <v>ESEGUITO</v>
      </c>
      <c r="T31" s="2" t="str">
        <f t="shared" ca="1" si="6"/>
        <v>NO</v>
      </c>
      <c r="U31" s="2" t="str">
        <f t="shared" ca="1" si="7"/>
        <v>NO</v>
      </c>
      <c r="V31" s="2" t="str">
        <f t="shared" ca="1" si="8"/>
        <v>NO</v>
      </c>
      <c r="W31" s="2" t="str">
        <f>IFERROR(VLOOKUP(C31,MATRICI!$A$4:$C$200,3,FALSE),"")</f>
        <v>DSO</v>
      </c>
      <c r="X31" s="82">
        <v>-311</v>
      </c>
      <c r="Y31" s="82">
        <v>-386</v>
      </c>
      <c r="Z31" s="82">
        <v>-314</v>
      </c>
    </row>
    <row r="32" spans="1:26" hidden="1" x14ac:dyDescent="0.3">
      <c r="A32" s="1">
        <f ca="1">lunediDiOggi+Movimenti[[#This Row],[GG MOVIMENTO]]</f>
        <v>45925</v>
      </c>
      <c r="B32" t="s">
        <v>150</v>
      </c>
      <c r="C32" t="s">
        <v>21</v>
      </c>
      <c r="D32" s="3">
        <v>-1850</v>
      </c>
      <c r="E32" t="s">
        <v>25</v>
      </c>
      <c r="F32" t="s">
        <v>28</v>
      </c>
      <c r="G32" t="s">
        <v>31</v>
      </c>
      <c r="H32" t="s">
        <v>36</v>
      </c>
      <c r="I32"/>
      <c r="J32" s="84">
        <f>IF(Movimenti[[#This Row],[GG DOCUMENTO]]="",0,lunediDiOggi+Movimenti[[#This Row],[GG DOCUMENTO]])</f>
        <v>0</v>
      </c>
      <c r="K32" s="84">
        <f ca="1">IF(Movimenti[[#This Row],[GG SCADENZA]]="",0,lunediDiOggi+Movimenti[[#This Row],[GG SCADENZA]])</f>
        <v>45925</v>
      </c>
      <c r="L32"/>
      <c r="M32" s="97" t="str">
        <f>IFERROR(VLOOKUP(C32,MATRICI!$A$4:$C$200,2,FALSE),"")</f>
        <v>3 FINANZIAMENTI</v>
      </c>
      <c r="N32" s="2" t="str">
        <f t="shared" si="0"/>
        <v>USCITE</v>
      </c>
      <c r="O32" s="2" t="str">
        <f t="shared" ca="1" si="1"/>
        <v>2025-09-22 (S39)</v>
      </c>
      <c r="P32" s="2" t="str">
        <f t="shared" ca="1" si="2"/>
        <v>2025-09</v>
      </c>
      <c r="Q32" s="2">
        <f t="shared" ca="1" si="3"/>
        <v>0</v>
      </c>
      <c r="R32" s="2" t="str">
        <f t="shared" ca="1" si="4"/>
        <v>SI</v>
      </c>
      <c r="S32" s="2" t="str">
        <f t="shared" ca="1" si="5"/>
        <v>ESEGUITO</v>
      </c>
      <c r="T32" s="2" t="str">
        <f t="shared" ca="1" si="6"/>
        <v>NO</v>
      </c>
      <c r="U32" s="2" t="str">
        <f t="shared" ca="1" si="7"/>
        <v>NO</v>
      </c>
      <c r="V32" s="2" t="str">
        <f t="shared" ca="1" si="8"/>
        <v>NO</v>
      </c>
      <c r="W32" s="2">
        <f>IFERROR(VLOOKUP(C32,MATRICI!$A$4:$C$200,3,FALSE),"")</f>
        <v>0</v>
      </c>
      <c r="X32" s="82">
        <v>-305</v>
      </c>
      <c r="Y32" s="82"/>
      <c r="Z32" s="82">
        <v>-305</v>
      </c>
    </row>
    <row r="33" spans="1:26" hidden="1" x14ac:dyDescent="0.3">
      <c r="A33" s="1">
        <f ca="1">lunediDiOggi+Movimenti[[#This Row],[GG MOVIMENTO]]</f>
        <v>45927</v>
      </c>
      <c r="B33" t="s">
        <v>149</v>
      </c>
      <c r="C33" t="s">
        <v>9</v>
      </c>
      <c r="D33" s="3">
        <v>-3100</v>
      </c>
      <c r="E33" t="s">
        <v>25</v>
      </c>
      <c r="F33" t="s">
        <v>28</v>
      </c>
      <c r="G33" t="s">
        <v>31</v>
      </c>
      <c r="H33" t="s">
        <v>36</v>
      </c>
      <c r="I33"/>
      <c r="J33" s="84">
        <f>IF(Movimenti[[#This Row],[GG DOCUMENTO]]="",0,lunediDiOggi+Movimenti[[#This Row],[GG DOCUMENTO]])</f>
        <v>0</v>
      </c>
      <c r="K33" s="84">
        <f ca="1">IF(Movimenti[[#This Row],[GG SCADENZA]]="",0,lunediDiOggi+Movimenti[[#This Row],[GG SCADENZA]])</f>
        <v>45927</v>
      </c>
      <c r="L33"/>
      <c r="M33" s="97" t="str">
        <f>IFERROR(VLOOKUP(C33,MATRICI!$A$4:$C$200,2,FALSE),"")</f>
        <v>1 OPERATIVA</v>
      </c>
      <c r="N33" s="2" t="str">
        <f t="shared" si="0"/>
        <v>USCITE</v>
      </c>
      <c r="O33" s="2" t="str">
        <f t="shared" ca="1" si="1"/>
        <v>2025-09-22 (S39)</v>
      </c>
      <c r="P33" s="2" t="str">
        <f t="shared" ca="1" si="2"/>
        <v>2025-09</v>
      </c>
      <c r="Q33" s="2">
        <f t="shared" ca="1" si="3"/>
        <v>0</v>
      </c>
      <c r="R33" s="2" t="str">
        <f t="shared" ca="1" si="4"/>
        <v>SI</v>
      </c>
      <c r="S33" s="2" t="str">
        <f t="shared" ca="1" si="5"/>
        <v>ESEGUITO</v>
      </c>
      <c r="T33" s="2" t="str">
        <f t="shared" ca="1" si="6"/>
        <v>NO</v>
      </c>
      <c r="U33" s="2" t="str">
        <f t="shared" ca="1" si="7"/>
        <v>NO</v>
      </c>
      <c r="V33" s="2" t="str">
        <f t="shared" ca="1" si="8"/>
        <v>NO</v>
      </c>
      <c r="W33" s="2">
        <f>IFERROR(VLOOKUP(C33,MATRICI!$A$4:$C$200,3,FALSE),"")</f>
        <v>0</v>
      </c>
      <c r="X33" s="82">
        <v>-303</v>
      </c>
      <c r="Y33" s="82"/>
      <c r="Z33" s="82">
        <v>-303</v>
      </c>
    </row>
    <row r="34" spans="1:26" hidden="1" x14ac:dyDescent="0.3">
      <c r="A34" s="1">
        <f ca="1">lunediDiOggi+Movimenti[[#This Row],[GG MOVIMENTO]]</f>
        <v>45934</v>
      </c>
      <c r="B34" t="s">
        <v>60</v>
      </c>
      <c r="C34" t="s">
        <v>6</v>
      </c>
      <c r="D34" s="3">
        <v>-10300</v>
      </c>
      <c r="E34" t="s">
        <v>25</v>
      </c>
      <c r="F34" t="s">
        <v>28</v>
      </c>
      <c r="G34" t="s">
        <v>31</v>
      </c>
      <c r="H34" t="s">
        <v>35</v>
      </c>
      <c r="I34"/>
      <c r="J34" s="84">
        <f ca="1">IF(Movimenti[[#This Row],[GG DOCUMENTO]]="",0,lunediDiOggi+Movimenti[[#This Row],[GG DOCUMENTO]])</f>
        <v>45894</v>
      </c>
      <c r="K34" s="84">
        <f ca="1">IF(Movimenti[[#This Row],[GG SCADENZA]]="",0,lunediDiOggi+Movimenti[[#This Row],[GG SCADENZA]])</f>
        <v>45934</v>
      </c>
      <c r="L34"/>
      <c r="M34" s="97" t="str">
        <f>IFERROR(VLOOKUP(C34,MATRICI!$A$4:$C$200,2,FALSE),"")</f>
        <v>1 OPERATIVA</v>
      </c>
      <c r="N34" s="2" t="str">
        <f t="shared" si="0"/>
        <v>USCITE</v>
      </c>
      <c r="O34" s="2" t="str">
        <f t="shared" ca="1" si="1"/>
        <v>2025-09-29 (S40)</v>
      </c>
      <c r="P34" s="2" t="str">
        <f t="shared" ca="1" si="2"/>
        <v>2025-10</v>
      </c>
      <c r="Q34" s="2">
        <f t="shared" ca="1" si="3"/>
        <v>0</v>
      </c>
      <c r="R34" s="2" t="str">
        <f t="shared" ca="1" si="4"/>
        <v>SI</v>
      </c>
      <c r="S34" s="2" t="str">
        <f t="shared" ca="1" si="5"/>
        <v>ESEGUITO</v>
      </c>
      <c r="T34" s="2" t="str">
        <f t="shared" ca="1" si="6"/>
        <v>NO</v>
      </c>
      <c r="U34" s="2" t="str">
        <f t="shared" ca="1" si="7"/>
        <v>NO</v>
      </c>
      <c r="V34" s="2" t="str">
        <f t="shared" ca="1" si="8"/>
        <v>NO</v>
      </c>
      <c r="W34" s="2" t="str">
        <f>IFERROR(VLOOKUP(C34,MATRICI!$A$4:$C$200,3,FALSE),"")</f>
        <v>DPO</v>
      </c>
      <c r="X34" s="82">
        <v>-296</v>
      </c>
      <c r="Y34" s="82">
        <v>-336</v>
      </c>
      <c r="Z34" s="82">
        <v>-296</v>
      </c>
    </row>
    <row r="35" spans="1:26" hidden="1" x14ac:dyDescent="0.3">
      <c r="A35" s="1">
        <f ca="1">lunediDiOggi+Movimenti[[#This Row],[GG MOVIMENTO]]</f>
        <v>45936</v>
      </c>
      <c r="B35" t="s">
        <v>147</v>
      </c>
      <c r="C35" t="s">
        <v>3</v>
      </c>
      <c r="D35" s="3">
        <v>31500</v>
      </c>
      <c r="E35" t="s">
        <v>25</v>
      </c>
      <c r="F35" t="s">
        <v>28</v>
      </c>
      <c r="G35" t="s">
        <v>31</v>
      </c>
      <c r="H35" t="s">
        <v>34</v>
      </c>
      <c r="I35"/>
      <c r="J35" s="84">
        <f ca="1">IF(Movimenti[[#This Row],[GG DOCUMENTO]]="",0,lunediDiOggi+Movimenti[[#This Row],[GG DOCUMENTO]])</f>
        <v>45886</v>
      </c>
      <c r="K35" s="84">
        <f ca="1">IF(Movimenti[[#This Row],[GG SCADENZA]]="",0,lunediDiOggi+Movimenti[[#This Row],[GG SCADENZA]])</f>
        <v>45934</v>
      </c>
      <c r="L35"/>
      <c r="M35" s="97" t="str">
        <f>IFERROR(VLOOKUP(C35,MATRICI!$A$4:$C$200,2,FALSE),"")</f>
        <v>1 OPERATIVA</v>
      </c>
      <c r="N35" s="2" t="str">
        <f t="shared" si="0"/>
        <v>ENTRATE</v>
      </c>
      <c r="O35" s="2" t="str">
        <f t="shared" ca="1" si="1"/>
        <v>2025-10-06 (S41)</v>
      </c>
      <c r="P35" s="2" t="str">
        <f t="shared" ca="1" si="2"/>
        <v>2025-10</v>
      </c>
      <c r="Q35" s="2">
        <f t="shared" ca="1" si="3"/>
        <v>2</v>
      </c>
      <c r="R35" s="2" t="str">
        <f t="shared" ca="1" si="4"/>
        <v>SI</v>
      </c>
      <c r="S35" s="2" t="str">
        <f t="shared" ca="1" si="5"/>
        <v>ESEGUITO</v>
      </c>
      <c r="T35" s="2" t="str">
        <f t="shared" ca="1" si="6"/>
        <v>NO</v>
      </c>
      <c r="U35" s="2" t="str">
        <f t="shared" ca="1" si="7"/>
        <v>NO</v>
      </c>
      <c r="V35" s="2" t="str">
        <f t="shared" ca="1" si="8"/>
        <v>NO</v>
      </c>
      <c r="W35" s="2" t="str">
        <f>IFERROR(VLOOKUP(C35,MATRICI!$A$4:$C$200,3,FALSE),"")</f>
        <v>DSO</v>
      </c>
      <c r="X35" s="82">
        <v>-294</v>
      </c>
      <c r="Y35" s="82">
        <v>-344</v>
      </c>
      <c r="Z35" s="82">
        <v>-296</v>
      </c>
    </row>
    <row r="36" spans="1:26" hidden="1" x14ac:dyDescent="0.3">
      <c r="A36" s="1">
        <f ca="1">lunediDiOggi+Movimenti[[#This Row],[GG MOVIMENTO]]</f>
        <v>45937</v>
      </c>
      <c r="B36" t="s">
        <v>8</v>
      </c>
      <c r="C36" t="s">
        <v>8</v>
      </c>
      <c r="D36" s="3">
        <v>-24800</v>
      </c>
      <c r="E36" t="s">
        <v>25</v>
      </c>
      <c r="F36" t="s">
        <v>28</v>
      </c>
      <c r="G36" t="s">
        <v>31</v>
      </c>
      <c r="H36" t="s">
        <v>34</v>
      </c>
      <c r="I36"/>
      <c r="J36" s="84">
        <f>IF(Movimenti[[#This Row],[GG DOCUMENTO]]="",0,lunediDiOggi+Movimenti[[#This Row],[GG DOCUMENTO]])</f>
        <v>0</v>
      </c>
      <c r="K36" s="84">
        <f ca="1">IF(Movimenti[[#This Row],[GG SCADENZA]]="",0,lunediDiOggi+Movimenti[[#This Row],[GG SCADENZA]])</f>
        <v>45937</v>
      </c>
      <c r="L36"/>
      <c r="M36" s="97" t="str">
        <f>IFERROR(VLOOKUP(C36,MATRICI!$A$4:$C$200,2,FALSE),"")</f>
        <v>1 OPERATIVA</v>
      </c>
      <c r="N36" s="2" t="str">
        <f t="shared" si="0"/>
        <v>USCITE</v>
      </c>
      <c r="O36" s="2" t="str">
        <f t="shared" ca="1" si="1"/>
        <v>2025-10-06 (S41)</v>
      </c>
      <c r="P36" s="2" t="str">
        <f t="shared" ca="1" si="2"/>
        <v>2025-10</v>
      </c>
      <c r="Q36" s="2">
        <f t="shared" ca="1" si="3"/>
        <v>0</v>
      </c>
      <c r="R36" s="2" t="str">
        <f t="shared" ca="1" si="4"/>
        <v>SI</v>
      </c>
      <c r="S36" s="2" t="str">
        <f t="shared" ca="1" si="5"/>
        <v>ESEGUITO</v>
      </c>
      <c r="T36" s="2" t="str">
        <f t="shared" ca="1" si="6"/>
        <v>NO</v>
      </c>
      <c r="U36" s="2" t="str">
        <f t="shared" ca="1" si="7"/>
        <v>NO</v>
      </c>
      <c r="V36" s="2" t="str">
        <f t="shared" ca="1" si="8"/>
        <v>NO</v>
      </c>
      <c r="W36" s="2">
        <f>IFERROR(VLOOKUP(C36,MATRICI!$A$4:$C$200,3,FALSE),"")</f>
        <v>0</v>
      </c>
      <c r="X36" s="82">
        <v>-293</v>
      </c>
      <c r="Y36" s="82"/>
      <c r="Z36" s="82">
        <v>-293</v>
      </c>
    </row>
    <row r="37" spans="1:26" hidden="1" x14ac:dyDescent="0.3">
      <c r="A37" s="1">
        <f ca="1">lunediDiOggi+Movimenti[[#This Row],[GG MOVIMENTO]]</f>
        <v>45940</v>
      </c>
      <c r="B37" t="s">
        <v>78</v>
      </c>
      <c r="C37" t="s">
        <v>7</v>
      </c>
      <c r="D37" s="3">
        <v>-6100</v>
      </c>
      <c r="E37" t="s">
        <v>25</v>
      </c>
      <c r="F37" t="s">
        <v>28</v>
      </c>
      <c r="G37" t="s">
        <v>31</v>
      </c>
      <c r="H37" t="s">
        <v>34</v>
      </c>
      <c r="I37"/>
      <c r="J37" s="84">
        <f ca="1">IF(Movimenti[[#This Row],[GG DOCUMENTO]]="",0,lunediDiOggi+Movimenti[[#This Row],[GG DOCUMENTO]])</f>
        <v>45910</v>
      </c>
      <c r="K37" s="84">
        <f ca="1">IF(Movimenti[[#This Row],[GG SCADENZA]]="",0,lunediDiOggi+Movimenti[[#This Row],[GG SCADENZA]])</f>
        <v>45940</v>
      </c>
      <c r="L37"/>
      <c r="M37" s="97" t="str">
        <f>IFERROR(VLOOKUP(C37,MATRICI!$A$4:$C$200,2,FALSE),"")</f>
        <v>1 OPERATIVA</v>
      </c>
      <c r="N37" s="2" t="str">
        <f t="shared" si="0"/>
        <v>USCITE</v>
      </c>
      <c r="O37" s="2" t="str">
        <f t="shared" ca="1" si="1"/>
        <v>2025-10-06 (S41)</v>
      </c>
      <c r="P37" s="2" t="str">
        <f t="shared" ca="1" si="2"/>
        <v>2025-10</v>
      </c>
      <c r="Q37" s="2">
        <f t="shared" ca="1" si="3"/>
        <v>0</v>
      </c>
      <c r="R37" s="2" t="str">
        <f t="shared" ca="1" si="4"/>
        <v>SI</v>
      </c>
      <c r="S37" s="2" t="str">
        <f t="shared" ca="1" si="5"/>
        <v>ESEGUITO</v>
      </c>
      <c r="T37" s="2" t="str">
        <f t="shared" ca="1" si="6"/>
        <v>NO</v>
      </c>
      <c r="U37" s="2" t="str">
        <f t="shared" ca="1" si="7"/>
        <v>NO</v>
      </c>
      <c r="V37" s="2" t="str">
        <f t="shared" ca="1" si="8"/>
        <v>NO</v>
      </c>
      <c r="W37" s="2" t="str">
        <f>IFERROR(VLOOKUP(C37,MATRICI!$A$4:$C$200,3,FALSE),"")</f>
        <v>DPO</v>
      </c>
      <c r="X37" s="82">
        <v>-290</v>
      </c>
      <c r="Y37" s="82">
        <v>-320</v>
      </c>
      <c r="Z37" s="82">
        <v>-290</v>
      </c>
    </row>
    <row r="38" spans="1:26" hidden="1" x14ac:dyDescent="0.3">
      <c r="A38" s="1">
        <f ca="1">lunediDiOggi+Movimenti[[#This Row],[GG MOVIMENTO]]</f>
        <v>45943</v>
      </c>
      <c r="B38" t="s">
        <v>153</v>
      </c>
      <c r="C38" t="s">
        <v>14</v>
      </c>
      <c r="D38" s="3">
        <v>-45000</v>
      </c>
      <c r="E38" t="s">
        <v>25</v>
      </c>
      <c r="F38" t="s">
        <v>28</v>
      </c>
      <c r="G38" t="s">
        <v>31</v>
      </c>
      <c r="H38" t="s">
        <v>34</v>
      </c>
      <c r="I38"/>
      <c r="J38" s="84">
        <f>IF(Movimenti[[#This Row],[GG DOCUMENTO]]="",0,lunediDiOggi+Movimenti[[#This Row],[GG DOCUMENTO]])</f>
        <v>0</v>
      </c>
      <c r="K38" s="84">
        <f ca="1">IF(Movimenti[[#This Row],[GG SCADENZA]]="",0,lunediDiOggi+Movimenti[[#This Row],[GG SCADENZA]])</f>
        <v>45943</v>
      </c>
      <c r="L38" t="s">
        <v>154</v>
      </c>
      <c r="M38" s="97" t="str">
        <f>IFERROR(VLOOKUP(C38,MATRICI!$A$4:$C$200,2,FALSE),"")</f>
        <v>2 INVESTIMENTI</v>
      </c>
      <c r="N38" s="2" t="str">
        <f t="shared" si="0"/>
        <v>USCITE</v>
      </c>
      <c r="O38" s="2" t="str">
        <f t="shared" ca="1" si="1"/>
        <v>2025-10-13 (S42)</v>
      </c>
      <c r="P38" s="2" t="str">
        <f t="shared" ca="1" si="2"/>
        <v>2025-10</v>
      </c>
      <c r="Q38" s="2">
        <f t="shared" ca="1" si="3"/>
        <v>0</v>
      </c>
      <c r="R38" s="2" t="str">
        <f t="shared" ca="1" si="4"/>
        <v>SI</v>
      </c>
      <c r="S38" s="2" t="str">
        <f t="shared" ca="1" si="5"/>
        <v>ESEGUITO</v>
      </c>
      <c r="T38" s="2" t="str">
        <f t="shared" ca="1" si="6"/>
        <v>NO</v>
      </c>
      <c r="U38" s="2" t="str">
        <f t="shared" ca="1" si="7"/>
        <v>NO</v>
      </c>
      <c r="V38" s="2" t="str">
        <f t="shared" ca="1" si="8"/>
        <v>NO</v>
      </c>
      <c r="W38" s="2">
        <f>IFERROR(VLOOKUP(C38,MATRICI!$A$4:$C$200,3,FALSE),"")</f>
        <v>0</v>
      </c>
      <c r="X38" s="82">
        <v>-287</v>
      </c>
      <c r="Y38" s="82"/>
      <c r="Z38" s="82">
        <v>-287</v>
      </c>
    </row>
    <row r="39" spans="1:26" hidden="1" x14ac:dyDescent="0.3">
      <c r="A39" s="1">
        <f ca="1">lunediDiOggi+Movimenti[[#This Row],[GG MOVIMENTO]]</f>
        <v>45945</v>
      </c>
      <c r="B39" t="s">
        <v>155</v>
      </c>
      <c r="C39" t="s">
        <v>19</v>
      </c>
      <c r="D39" s="3">
        <v>50000</v>
      </c>
      <c r="E39" t="s">
        <v>25</v>
      </c>
      <c r="F39" t="s">
        <v>28</v>
      </c>
      <c r="G39" t="s">
        <v>31</v>
      </c>
      <c r="H39" t="s">
        <v>34</v>
      </c>
      <c r="I39"/>
      <c r="J39" s="84">
        <f>IF(Movimenti[[#This Row],[GG DOCUMENTO]]="",0,lunediDiOggi+Movimenti[[#This Row],[GG DOCUMENTO]])</f>
        <v>0</v>
      </c>
      <c r="K39" s="84">
        <f ca="1">IF(Movimenti[[#This Row],[GG SCADENZA]]="",0,lunediDiOggi+Movimenti[[#This Row],[GG SCADENZA]])</f>
        <v>45945</v>
      </c>
      <c r="L39"/>
      <c r="M39" s="97" t="str">
        <f>IFERROR(VLOOKUP(C39,MATRICI!$A$4:$C$200,2,FALSE),"")</f>
        <v>3 FINANZIAMENTI</v>
      </c>
      <c r="N39" s="2" t="str">
        <f t="shared" si="0"/>
        <v>ENTRATE</v>
      </c>
      <c r="O39" s="2" t="str">
        <f t="shared" ca="1" si="1"/>
        <v>2025-10-13 (S42)</v>
      </c>
      <c r="P39" s="2" t="str">
        <f t="shared" ca="1" si="2"/>
        <v>2025-10</v>
      </c>
      <c r="Q39" s="2">
        <f t="shared" ca="1" si="3"/>
        <v>0</v>
      </c>
      <c r="R39" s="2" t="str">
        <f t="shared" ca="1" si="4"/>
        <v>SI</v>
      </c>
      <c r="S39" s="2" t="str">
        <f t="shared" ca="1" si="5"/>
        <v>ESEGUITO</v>
      </c>
      <c r="T39" s="2" t="str">
        <f t="shared" ca="1" si="6"/>
        <v>NO</v>
      </c>
      <c r="U39" s="2" t="str">
        <f t="shared" ca="1" si="7"/>
        <v>NO</v>
      </c>
      <c r="V39" s="2" t="str">
        <f t="shared" ca="1" si="8"/>
        <v>NO</v>
      </c>
      <c r="W39" s="2">
        <f>IFERROR(VLOOKUP(C39,MATRICI!$A$4:$C$200,3,FALSE),"")</f>
        <v>0</v>
      </c>
      <c r="X39" s="82">
        <v>-285</v>
      </c>
      <c r="Y39" s="82"/>
      <c r="Z39" s="82">
        <v>-285</v>
      </c>
    </row>
    <row r="40" spans="1:26" hidden="1" x14ac:dyDescent="0.3">
      <c r="A40" s="1">
        <f ca="1">lunediDiOggi+Movimenti[[#This Row],[GG MOVIMENTO]]</f>
        <v>45946</v>
      </c>
      <c r="B40" t="s">
        <v>151</v>
      </c>
      <c r="C40" t="s">
        <v>21</v>
      </c>
      <c r="D40" s="3">
        <v>-2400</v>
      </c>
      <c r="E40" t="s">
        <v>25</v>
      </c>
      <c r="F40" t="s">
        <v>28</v>
      </c>
      <c r="G40" t="s">
        <v>31</v>
      </c>
      <c r="H40" t="s">
        <v>36</v>
      </c>
      <c r="I40"/>
      <c r="J40" s="84">
        <f>IF(Movimenti[[#This Row],[GG DOCUMENTO]]="",0,lunediDiOggi+Movimenti[[#This Row],[GG DOCUMENTO]])</f>
        <v>0</v>
      </c>
      <c r="K40" s="84">
        <f ca="1">IF(Movimenti[[#This Row],[GG SCADENZA]]="",0,lunediDiOggi+Movimenti[[#This Row],[GG SCADENZA]])</f>
        <v>45946</v>
      </c>
      <c r="L40"/>
      <c r="M40" s="97" t="str">
        <f>IFERROR(VLOOKUP(C40,MATRICI!$A$4:$C$200,2,FALSE),"")</f>
        <v>3 FINANZIAMENTI</v>
      </c>
      <c r="N40" s="2" t="str">
        <f t="shared" si="0"/>
        <v>USCITE</v>
      </c>
      <c r="O40" s="2" t="str">
        <f t="shared" ca="1" si="1"/>
        <v>2025-10-13 (S42)</v>
      </c>
      <c r="P40" s="2" t="str">
        <f t="shared" ca="1" si="2"/>
        <v>2025-10</v>
      </c>
      <c r="Q40" s="2">
        <f t="shared" ca="1" si="3"/>
        <v>0</v>
      </c>
      <c r="R40" s="2" t="str">
        <f t="shared" ca="1" si="4"/>
        <v>SI</v>
      </c>
      <c r="S40" s="2" t="str">
        <f t="shared" ca="1" si="5"/>
        <v>ESEGUITO</v>
      </c>
      <c r="T40" s="2" t="str">
        <f t="shared" ca="1" si="6"/>
        <v>NO</v>
      </c>
      <c r="U40" s="2" t="str">
        <f t="shared" ca="1" si="7"/>
        <v>NO</v>
      </c>
      <c r="V40" s="2" t="str">
        <f t="shared" ca="1" si="8"/>
        <v>NO</v>
      </c>
      <c r="W40" s="2">
        <f>IFERROR(VLOOKUP(C40,MATRICI!$A$4:$C$200,3,FALSE),"")</f>
        <v>0</v>
      </c>
      <c r="X40" s="82">
        <v>-284</v>
      </c>
      <c r="Y40" s="82"/>
      <c r="Z40" s="82">
        <v>-284</v>
      </c>
    </row>
    <row r="41" spans="1:26" hidden="1" x14ac:dyDescent="0.3">
      <c r="A41" s="1">
        <f ca="1">lunediDiOggi+Movimenti[[#This Row],[GG MOVIMENTO]]</f>
        <v>45947</v>
      </c>
      <c r="B41" t="s">
        <v>66</v>
      </c>
      <c r="C41" t="s">
        <v>11</v>
      </c>
      <c r="D41" s="3">
        <v>-8500</v>
      </c>
      <c r="E41" t="s">
        <v>25</v>
      </c>
      <c r="F41" t="s">
        <v>28</v>
      </c>
      <c r="G41" t="s">
        <v>31</v>
      </c>
      <c r="H41" t="s">
        <v>38</v>
      </c>
      <c r="I41"/>
      <c r="J41" s="84">
        <f>IF(Movimenti[[#This Row],[GG DOCUMENTO]]="",0,lunediDiOggi+Movimenti[[#This Row],[GG DOCUMENTO]])</f>
        <v>0</v>
      </c>
      <c r="K41" s="84">
        <f ca="1">IF(Movimenti[[#This Row],[GG SCADENZA]]="",0,lunediDiOggi+Movimenti[[#This Row],[GG SCADENZA]])</f>
        <v>45947</v>
      </c>
      <c r="L41"/>
      <c r="M41" s="97" t="str">
        <f>IFERROR(VLOOKUP(C41,MATRICI!$A$4:$C$200,2,FALSE),"")</f>
        <v>1 OPERATIVA</v>
      </c>
      <c r="N41" s="2" t="str">
        <f t="shared" si="0"/>
        <v>USCITE</v>
      </c>
      <c r="O41" s="2" t="str">
        <f t="shared" ca="1" si="1"/>
        <v>2025-10-13 (S42)</v>
      </c>
      <c r="P41" s="2" t="str">
        <f t="shared" ca="1" si="2"/>
        <v>2025-10</v>
      </c>
      <c r="Q41" s="2">
        <f t="shared" ca="1" si="3"/>
        <v>0</v>
      </c>
      <c r="R41" s="2" t="str">
        <f t="shared" ca="1" si="4"/>
        <v>SI</v>
      </c>
      <c r="S41" s="2" t="str">
        <f t="shared" ca="1" si="5"/>
        <v>ESEGUITO</v>
      </c>
      <c r="T41" s="2" t="str">
        <f t="shared" ca="1" si="6"/>
        <v>NO</v>
      </c>
      <c r="U41" s="2" t="str">
        <f t="shared" ca="1" si="7"/>
        <v>NO</v>
      </c>
      <c r="V41" s="2" t="str">
        <f t="shared" ca="1" si="8"/>
        <v>NO</v>
      </c>
      <c r="W41" s="2">
        <f>IFERROR(VLOOKUP(C41,MATRICI!$A$4:$C$200,3,FALSE),"")</f>
        <v>0</v>
      </c>
      <c r="X41" s="82">
        <v>-283</v>
      </c>
      <c r="Y41" s="82"/>
      <c r="Z41" s="82">
        <v>-283</v>
      </c>
    </row>
    <row r="42" spans="1:26" hidden="1" x14ac:dyDescent="0.3">
      <c r="A42" s="1">
        <f ca="1">lunediDiOggi+Movimenti[[#This Row],[GG MOVIMENTO]]</f>
        <v>45948</v>
      </c>
      <c r="B42" t="s">
        <v>152</v>
      </c>
      <c r="C42" t="s">
        <v>10</v>
      </c>
      <c r="D42" s="3">
        <v>-2400</v>
      </c>
      <c r="E42" t="s">
        <v>25</v>
      </c>
      <c r="F42" t="s">
        <v>28</v>
      </c>
      <c r="G42" t="s">
        <v>31</v>
      </c>
      <c r="H42" t="s">
        <v>36</v>
      </c>
      <c r="I42"/>
      <c r="J42" s="84">
        <f ca="1">IF(Movimenti[[#This Row],[GG DOCUMENTO]]="",0,lunediDiOggi+Movimenti[[#This Row],[GG DOCUMENTO]])</f>
        <v>45910</v>
      </c>
      <c r="K42" s="84">
        <f ca="1">IF(Movimenti[[#This Row],[GG SCADENZA]]="",0,lunediDiOggi+Movimenti[[#This Row],[GG SCADENZA]])</f>
        <v>45948</v>
      </c>
      <c r="L42"/>
      <c r="M42" s="97" t="str">
        <f>IFERROR(VLOOKUP(C42,MATRICI!$A$4:$C$200,2,FALSE),"")</f>
        <v>1 OPERATIVA</v>
      </c>
      <c r="N42" s="2" t="str">
        <f t="shared" si="0"/>
        <v>USCITE</v>
      </c>
      <c r="O42" s="2" t="str">
        <f t="shared" ca="1" si="1"/>
        <v>2025-10-13 (S42)</v>
      </c>
      <c r="P42" s="2" t="str">
        <f t="shared" ca="1" si="2"/>
        <v>2025-10</v>
      </c>
      <c r="Q42" s="2">
        <f t="shared" ca="1" si="3"/>
        <v>0</v>
      </c>
      <c r="R42" s="2" t="str">
        <f t="shared" ca="1" si="4"/>
        <v>SI</v>
      </c>
      <c r="S42" s="2" t="str">
        <f t="shared" ca="1" si="5"/>
        <v>ESEGUITO</v>
      </c>
      <c r="T42" s="2" t="str">
        <f t="shared" ca="1" si="6"/>
        <v>NO</v>
      </c>
      <c r="U42" s="2" t="str">
        <f t="shared" ca="1" si="7"/>
        <v>NO</v>
      </c>
      <c r="V42" s="2" t="str">
        <f t="shared" ca="1" si="8"/>
        <v>NO</v>
      </c>
      <c r="W42" s="2" t="str">
        <f>IFERROR(VLOOKUP(C42,MATRICI!$A$4:$C$200,3,FALSE),"")</f>
        <v>DPO</v>
      </c>
      <c r="X42" s="82">
        <v>-282</v>
      </c>
      <c r="Y42" s="82">
        <v>-320</v>
      </c>
      <c r="Z42" s="82">
        <v>-282</v>
      </c>
    </row>
    <row r="43" spans="1:26" hidden="1" x14ac:dyDescent="0.3">
      <c r="A43" s="1">
        <f ca="1">lunediDiOggi+Movimenti[[#This Row],[GG MOVIMENTO]]</f>
        <v>45949</v>
      </c>
      <c r="B43" t="s">
        <v>148</v>
      </c>
      <c r="C43" t="s">
        <v>3</v>
      </c>
      <c r="D43" s="3">
        <v>28800</v>
      </c>
      <c r="E43" t="s">
        <v>25</v>
      </c>
      <c r="F43" t="s">
        <v>28</v>
      </c>
      <c r="G43" t="s">
        <v>31</v>
      </c>
      <c r="H43" t="s">
        <v>34</v>
      </c>
      <c r="I43"/>
      <c r="J43" s="84">
        <f ca="1">IF(Movimenti[[#This Row],[GG DOCUMENTO]]="",0,lunediDiOggi+Movimenti[[#This Row],[GG DOCUMENTO]])</f>
        <v>45884</v>
      </c>
      <c r="K43" s="84">
        <f ca="1">IF(Movimenti[[#This Row],[GG SCADENZA]]="",0,lunediDiOggi+Movimenti[[#This Row],[GG SCADENZA]])</f>
        <v>45946</v>
      </c>
      <c r="L43"/>
      <c r="M43" s="97" t="str">
        <f>IFERROR(VLOOKUP(C43,MATRICI!$A$4:$C$200,2,FALSE),"")</f>
        <v>1 OPERATIVA</v>
      </c>
      <c r="N43" s="2" t="str">
        <f t="shared" si="0"/>
        <v>ENTRATE</v>
      </c>
      <c r="O43" s="2" t="str">
        <f t="shared" ca="1" si="1"/>
        <v>2025-10-13 (S42)</v>
      </c>
      <c r="P43" s="2" t="str">
        <f t="shared" ca="1" si="2"/>
        <v>2025-10</v>
      </c>
      <c r="Q43" s="2">
        <f t="shared" ca="1" si="3"/>
        <v>3</v>
      </c>
      <c r="R43" s="2" t="str">
        <f t="shared" ca="1" si="4"/>
        <v>SI</v>
      </c>
      <c r="S43" s="2" t="str">
        <f t="shared" ca="1" si="5"/>
        <v>ESEGUITO</v>
      </c>
      <c r="T43" s="2" t="str">
        <f t="shared" ca="1" si="6"/>
        <v>NO</v>
      </c>
      <c r="U43" s="2" t="str">
        <f t="shared" ca="1" si="7"/>
        <v>NO</v>
      </c>
      <c r="V43" s="2" t="str">
        <f t="shared" ca="1" si="8"/>
        <v>NO</v>
      </c>
      <c r="W43" s="2" t="str">
        <f>IFERROR(VLOOKUP(C43,MATRICI!$A$4:$C$200,3,FALSE),"")</f>
        <v>DSO</v>
      </c>
      <c r="X43" s="82">
        <v>-281</v>
      </c>
      <c r="Y43" s="82">
        <v>-346</v>
      </c>
      <c r="Z43" s="82">
        <v>-284</v>
      </c>
    </row>
    <row r="44" spans="1:26" hidden="1" x14ac:dyDescent="0.3">
      <c r="A44" s="1">
        <f ca="1">lunediDiOggi+Movimenti[[#This Row],[GG MOVIMENTO]]</f>
        <v>45955</v>
      </c>
      <c r="B44" t="s">
        <v>150</v>
      </c>
      <c r="C44" t="s">
        <v>21</v>
      </c>
      <c r="D44" s="3">
        <v>-1850</v>
      </c>
      <c r="E44" t="s">
        <v>25</v>
      </c>
      <c r="F44" t="s">
        <v>28</v>
      </c>
      <c r="G44" t="s">
        <v>31</v>
      </c>
      <c r="H44" t="s">
        <v>36</v>
      </c>
      <c r="I44"/>
      <c r="J44" s="84">
        <f>IF(Movimenti[[#This Row],[GG DOCUMENTO]]="",0,lunediDiOggi+Movimenti[[#This Row],[GG DOCUMENTO]])</f>
        <v>0</v>
      </c>
      <c r="K44" s="84">
        <f ca="1">IF(Movimenti[[#This Row],[GG SCADENZA]]="",0,lunediDiOggi+Movimenti[[#This Row],[GG SCADENZA]])</f>
        <v>45955</v>
      </c>
      <c r="L44"/>
      <c r="M44" s="97" t="str">
        <f>IFERROR(VLOOKUP(C44,MATRICI!$A$4:$C$200,2,FALSE),"")</f>
        <v>3 FINANZIAMENTI</v>
      </c>
      <c r="N44" s="2" t="str">
        <f t="shared" si="0"/>
        <v>USCITE</v>
      </c>
      <c r="O44" s="2" t="str">
        <f t="shared" ca="1" si="1"/>
        <v>2025-10-20 (S43)</v>
      </c>
      <c r="P44" s="2" t="str">
        <f t="shared" ca="1" si="2"/>
        <v>2025-10</v>
      </c>
      <c r="Q44" s="2">
        <f t="shared" ca="1" si="3"/>
        <v>0</v>
      </c>
      <c r="R44" s="2" t="str">
        <f t="shared" ca="1" si="4"/>
        <v>SI</v>
      </c>
      <c r="S44" s="2" t="str">
        <f t="shared" ca="1" si="5"/>
        <v>ESEGUITO</v>
      </c>
      <c r="T44" s="2" t="str">
        <f t="shared" ca="1" si="6"/>
        <v>NO</v>
      </c>
      <c r="U44" s="2" t="str">
        <f t="shared" ca="1" si="7"/>
        <v>NO</v>
      </c>
      <c r="V44" s="2" t="str">
        <f t="shared" ca="1" si="8"/>
        <v>NO</v>
      </c>
      <c r="W44" s="2">
        <f>IFERROR(VLOOKUP(C44,MATRICI!$A$4:$C$200,3,FALSE),"")</f>
        <v>0</v>
      </c>
      <c r="X44" s="82">
        <v>-275</v>
      </c>
      <c r="Y44" s="82"/>
      <c r="Z44" s="82">
        <v>-275</v>
      </c>
    </row>
    <row r="45" spans="1:26" hidden="1" x14ac:dyDescent="0.3">
      <c r="A45" s="1">
        <f ca="1">lunediDiOggi+Movimenti[[#This Row],[GG MOVIMENTO]]</f>
        <v>45957</v>
      </c>
      <c r="B45" t="s">
        <v>149</v>
      </c>
      <c r="C45" t="s">
        <v>9</v>
      </c>
      <c r="D45" s="3">
        <v>-3100</v>
      </c>
      <c r="E45" t="s">
        <v>25</v>
      </c>
      <c r="F45" t="s">
        <v>28</v>
      </c>
      <c r="G45" t="s">
        <v>31</v>
      </c>
      <c r="H45" t="s">
        <v>36</v>
      </c>
      <c r="I45"/>
      <c r="J45" s="84">
        <f>IF(Movimenti[[#This Row],[GG DOCUMENTO]]="",0,lunediDiOggi+Movimenti[[#This Row],[GG DOCUMENTO]])</f>
        <v>0</v>
      </c>
      <c r="K45" s="84">
        <f ca="1">IF(Movimenti[[#This Row],[GG SCADENZA]]="",0,lunediDiOggi+Movimenti[[#This Row],[GG SCADENZA]])</f>
        <v>45957</v>
      </c>
      <c r="L45"/>
      <c r="M45" s="97" t="str">
        <f>IFERROR(VLOOKUP(C45,MATRICI!$A$4:$C$200,2,FALSE),"")</f>
        <v>1 OPERATIVA</v>
      </c>
      <c r="N45" s="2" t="str">
        <f t="shared" si="0"/>
        <v>USCITE</v>
      </c>
      <c r="O45" s="2" t="str">
        <f t="shared" ca="1" si="1"/>
        <v>2025-10-27 (S44)</v>
      </c>
      <c r="P45" s="2" t="str">
        <f t="shared" ca="1" si="2"/>
        <v>2025-10</v>
      </c>
      <c r="Q45" s="2">
        <f t="shared" ca="1" si="3"/>
        <v>0</v>
      </c>
      <c r="R45" s="2" t="str">
        <f t="shared" ca="1" si="4"/>
        <v>SI</v>
      </c>
      <c r="S45" s="2" t="str">
        <f t="shared" ca="1" si="5"/>
        <v>ESEGUITO</v>
      </c>
      <c r="T45" s="2" t="str">
        <f t="shared" ca="1" si="6"/>
        <v>NO</v>
      </c>
      <c r="U45" s="2" t="str">
        <f t="shared" ca="1" si="7"/>
        <v>NO</v>
      </c>
      <c r="V45" s="2" t="str">
        <f t="shared" ca="1" si="8"/>
        <v>NO</v>
      </c>
      <c r="W45" s="2">
        <f>IFERROR(VLOOKUP(C45,MATRICI!$A$4:$C$200,3,FALSE),"")</f>
        <v>0</v>
      </c>
      <c r="X45" s="82">
        <v>-273</v>
      </c>
      <c r="Y45" s="82"/>
      <c r="Z45" s="82">
        <v>-273</v>
      </c>
    </row>
    <row r="46" spans="1:26" hidden="1" x14ac:dyDescent="0.3">
      <c r="A46" s="1">
        <f ca="1">lunediDiOggi+Movimenti[[#This Row],[GG MOVIMENTO]]</f>
        <v>45965</v>
      </c>
      <c r="B46" t="s">
        <v>60</v>
      </c>
      <c r="C46" t="s">
        <v>6</v>
      </c>
      <c r="D46" s="3">
        <v>-8700</v>
      </c>
      <c r="E46" t="s">
        <v>25</v>
      </c>
      <c r="F46" t="s">
        <v>28</v>
      </c>
      <c r="G46" t="s">
        <v>31</v>
      </c>
      <c r="H46" t="s">
        <v>35</v>
      </c>
      <c r="I46"/>
      <c r="J46" s="84">
        <f ca="1">IF(Movimenti[[#This Row],[GG DOCUMENTO]]="",0,lunediDiOggi+Movimenti[[#This Row],[GG DOCUMENTO]])</f>
        <v>45935</v>
      </c>
      <c r="K46" s="84">
        <f ca="1">IF(Movimenti[[#This Row],[GG SCADENZA]]="",0,lunediDiOggi+Movimenti[[#This Row],[GG SCADENZA]])</f>
        <v>45965</v>
      </c>
      <c r="L46"/>
      <c r="M46" s="97" t="str">
        <f>IFERROR(VLOOKUP(C46,MATRICI!$A$4:$C$200,2,FALSE),"")</f>
        <v>1 OPERATIVA</v>
      </c>
      <c r="N46" s="2" t="str">
        <f t="shared" si="0"/>
        <v>USCITE</v>
      </c>
      <c r="O46" s="2" t="str">
        <f t="shared" ca="1" si="1"/>
        <v>2025-11-03 (S45)</v>
      </c>
      <c r="P46" s="2" t="str">
        <f t="shared" ca="1" si="2"/>
        <v>2025-11</v>
      </c>
      <c r="Q46" s="2">
        <f t="shared" ca="1" si="3"/>
        <v>0</v>
      </c>
      <c r="R46" s="2" t="str">
        <f t="shared" ca="1" si="4"/>
        <v>SI</v>
      </c>
      <c r="S46" s="2" t="str">
        <f t="shared" ca="1" si="5"/>
        <v>ESEGUITO</v>
      </c>
      <c r="T46" s="2" t="str">
        <f t="shared" ca="1" si="6"/>
        <v>NO</v>
      </c>
      <c r="U46" s="2" t="str">
        <f t="shared" ca="1" si="7"/>
        <v>NO</v>
      </c>
      <c r="V46" s="2" t="str">
        <f t="shared" ca="1" si="8"/>
        <v>NO</v>
      </c>
      <c r="W46" s="2" t="str">
        <f>IFERROR(VLOOKUP(C46,MATRICI!$A$4:$C$200,3,FALSE),"")</f>
        <v>DPO</v>
      </c>
      <c r="X46" s="82">
        <v>-265</v>
      </c>
      <c r="Y46" s="82">
        <v>-295</v>
      </c>
      <c r="Z46" s="82">
        <v>-265</v>
      </c>
    </row>
    <row r="47" spans="1:26" customFormat="1" hidden="1" x14ac:dyDescent="0.3">
      <c r="A47" s="1">
        <f ca="1">lunediDiOggi+Movimenti[[#This Row],[GG MOVIMENTO]]</f>
        <v>45967</v>
      </c>
      <c r="B47" t="s">
        <v>147</v>
      </c>
      <c r="C47" t="s">
        <v>3</v>
      </c>
      <c r="D47" s="3">
        <v>28500</v>
      </c>
      <c r="E47" t="s">
        <v>25</v>
      </c>
      <c r="F47" t="s">
        <v>28</v>
      </c>
      <c r="G47" t="s">
        <v>31</v>
      </c>
      <c r="H47" t="s">
        <v>34</v>
      </c>
      <c r="J47" s="84">
        <f ca="1">IF(Movimenti[[#This Row],[GG DOCUMENTO]]="",0,lunediDiOggi+Movimenti[[#This Row],[GG DOCUMENTO]])</f>
        <v>45912</v>
      </c>
      <c r="K47" s="84">
        <f ca="1">IF(Movimenti[[#This Row],[GG SCADENZA]]="",0,lunediDiOggi+Movimenti[[#This Row],[GG SCADENZA]])</f>
        <v>45965</v>
      </c>
      <c r="M47" s="2" t="str">
        <f>IFERROR(VLOOKUP(C47,MATRICI!$A$4:$C$200,2,FALSE),"")</f>
        <v>1 OPERATIVA</v>
      </c>
      <c r="N47" s="2" t="str">
        <f t="shared" si="0"/>
        <v>ENTRATE</v>
      </c>
      <c r="O47" s="2" t="str">
        <f t="shared" ca="1" si="1"/>
        <v>2025-11-03 (S45)</v>
      </c>
      <c r="P47" s="2" t="str">
        <f t="shared" ca="1" si="2"/>
        <v>2025-11</v>
      </c>
      <c r="Q47" s="2">
        <f t="shared" ca="1" si="3"/>
        <v>2</v>
      </c>
      <c r="R47" s="2" t="str">
        <f t="shared" ca="1" si="4"/>
        <v>SI</v>
      </c>
      <c r="S47" s="2" t="str">
        <f t="shared" ca="1" si="5"/>
        <v>ESEGUITO</v>
      </c>
      <c r="T47" s="2" t="str">
        <f t="shared" ca="1" si="6"/>
        <v>NO</v>
      </c>
      <c r="U47" s="2" t="str">
        <f t="shared" ca="1" si="7"/>
        <v>NO</v>
      </c>
      <c r="V47" s="2" t="str">
        <f t="shared" ca="1" si="8"/>
        <v>NO</v>
      </c>
      <c r="W47" s="2" t="str">
        <f>IFERROR(VLOOKUP(C47,MATRICI!$A$4:$C$200,3,FALSE),"")</f>
        <v>DSO</v>
      </c>
      <c r="X47" s="82">
        <v>-263</v>
      </c>
      <c r="Y47" s="82">
        <v>-318</v>
      </c>
      <c r="Z47" s="82">
        <v>-265</v>
      </c>
    </row>
    <row r="48" spans="1:26" customFormat="1" hidden="1" x14ac:dyDescent="0.3">
      <c r="A48" s="1">
        <f ca="1">lunediDiOggi+Movimenti[[#This Row],[GG MOVIMENTO]]</f>
        <v>45968</v>
      </c>
      <c r="B48" t="s">
        <v>8</v>
      </c>
      <c r="C48" t="s">
        <v>8</v>
      </c>
      <c r="D48" s="3">
        <v>-24800</v>
      </c>
      <c r="E48" t="s">
        <v>25</v>
      </c>
      <c r="F48" t="s">
        <v>28</v>
      </c>
      <c r="G48" t="s">
        <v>31</v>
      </c>
      <c r="H48" t="s">
        <v>34</v>
      </c>
      <c r="J48" s="84">
        <f>IF(Movimenti[[#This Row],[GG DOCUMENTO]]="",0,lunediDiOggi+Movimenti[[#This Row],[GG DOCUMENTO]])</f>
        <v>0</v>
      </c>
      <c r="K48" s="84">
        <f ca="1">IF(Movimenti[[#This Row],[GG SCADENZA]]="",0,lunediDiOggi+Movimenti[[#This Row],[GG SCADENZA]])</f>
        <v>45968</v>
      </c>
      <c r="M48" s="2" t="str">
        <f>IFERROR(VLOOKUP(C48,MATRICI!$A$4:$C$200,2,FALSE),"")</f>
        <v>1 OPERATIVA</v>
      </c>
      <c r="N48" s="2" t="str">
        <f t="shared" si="0"/>
        <v>USCITE</v>
      </c>
      <c r="O48" s="2" t="str">
        <f t="shared" ca="1" si="1"/>
        <v>2025-11-03 (S45)</v>
      </c>
      <c r="P48" s="2" t="str">
        <f t="shared" ca="1" si="2"/>
        <v>2025-11</v>
      </c>
      <c r="Q48" s="2">
        <f t="shared" ca="1" si="3"/>
        <v>0</v>
      </c>
      <c r="R48" s="2" t="str">
        <f t="shared" ca="1" si="4"/>
        <v>SI</v>
      </c>
      <c r="S48" s="2" t="str">
        <f t="shared" ca="1" si="5"/>
        <v>ESEGUITO</v>
      </c>
      <c r="T48" s="2" t="str">
        <f t="shared" ca="1" si="6"/>
        <v>NO</v>
      </c>
      <c r="U48" s="2" t="str">
        <f t="shared" ca="1" si="7"/>
        <v>NO</v>
      </c>
      <c r="V48" s="2" t="str">
        <f t="shared" ca="1" si="8"/>
        <v>NO</v>
      </c>
      <c r="W48" s="2">
        <f>IFERROR(VLOOKUP(C48,MATRICI!$A$4:$C$200,3,FALSE),"")</f>
        <v>0</v>
      </c>
      <c r="X48" s="82">
        <v>-262</v>
      </c>
      <c r="Y48" s="82"/>
      <c r="Z48" s="82">
        <v>-262</v>
      </c>
    </row>
    <row r="49" spans="1:26" customFormat="1" hidden="1" x14ac:dyDescent="0.3">
      <c r="A49" s="1">
        <f ca="1">lunediDiOggi+Movimenti[[#This Row],[GG MOVIMENTO]]</f>
        <v>45971</v>
      </c>
      <c r="B49" t="s">
        <v>78</v>
      </c>
      <c r="C49" t="s">
        <v>7</v>
      </c>
      <c r="D49" s="3">
        <v>-4900</v>
      </c>
      <c r="E49" t="s">
        <v>25</v>
      </c>
      <c r="F49" t="s">
        <v>28</v>
      </c>
      <c r="G49" t="s">
        <v>31</v>
      </c>
      <c r="H49" t="s">
        <v>34</v>
      </c>
      <c r="J49" s="84">
        <f ca="1">IF(Movimenti[[#This Row],[GG DOCUMENTO]]="",0,lunediDiOggi+Movimenti[[#This Row],[GG DOCUMENTO]])</f>
        <v>45926</v>
      </c>
      <c r="K49" s="84">
        <f ca="1">IF(Movimenti[[#This Row],[GG SCADENZA]]="",0,lunediDiOggi+Movimenti[[#This Row],[GG SCADENZA]])</f>
        <v>45971</v>
      </c>
      <c r="M49" s="2" t="str">
        <f>IFERROR(VLOOKUP(C49,MATRICI!$A$4:$C$200,2,FALSE),"")</f>
        <v>1 OPERATIVA</v>
      </c>
      <c r="N49" s="2" t="str">
        <f t="shared" si="0"/>
        <v>USCITE</v>
      </c>
      <c r="O49" s="2" t="str">
        <f t="shared" ca="1" si="1"/>
        <v>2025-11-10 (S46)</v>
      </c>
      <c r="P49" s="2" t="str">
        <f t="shared" ca="1" si="2"/>
        <v>2025-11</v>
      </c>
      <c r="Q49" s="2">
        <f t="shared" ca="1" si="3"/>
        <v>0</v>
      </c>
      <c r="R49" s="2" t="str">
        <f t="shared" ca="1" si="4"/>
        <v>SI</v>
      </c>
      <c r="S49" s="2" t="str">
        <f t="shared" ca="1" si="5"/>
        <v>ESEGUITO</v>
      </c>
      <c r="T49" s="2" t="str">
        <f t="shared" ca="1" si="6"/>
        <v>NO</v>
      </c>
      <c r="U49" s="2" t="str">
        <f t="shared" ca="1" si="7"/>
        <v>NO</v>
      </c>
      <c r="V49" s="2" t="str">
        <f t="shared" ca="1" si="8"/>
        <v>NO</v>
      </c>
      <c r="W49" s="2" t="str">
        <f>IFERROR(VLOOKUP(C49,MATRICI!$A$4:$C$200,3,FALSE),"")</f>
        <v>DPO</v>
      </c>
      <c r="X49" s="82">
        <v>-259</v>
      </c>
      <c r="Y49" s="82">
        <v>-304</v>
      </c>
      <c r="Z49" s="82">
        <v>-259</v>
      </c>
    </row>
    <row r="50" spans="1:26" customFormat="1" hidden="1" x14ac:dyDescent="0.3">
      <c r="A50" s="1">
        <f ca="1">lunediDiOggi+Movimenti[[#This Row],[GG MOVIMENTO]]</f>
        <v>45975</v>
      </c>
      <c r="B50" t="s">
        <v>163</v>
      </c>
      <c r="C50" t="s">
        <v>16</v>
      </c>
      <c r="D50" s="3">
        <v>3500</v>
      </c>
      <c r="E50" t="s">
        <v>25</v>
      </c>
      <c r="F50" t="s">
        <v>28</v>
      </c>
      <c r="G50" t="s">
        <v>31</v>
      </c>
      <c r="H50" t="s">
        <v>34</v>
      </c>
      <c r="J50" s="84">
        <f>IF(Movimenti[[#This Row],[GG DOCUMENTO]]="",0,lunediDiOggi+Movimenti[[#This Row],[GG DOCUMENTO]])</f>
        <v>0</v>
      </c>
      <c r="K50" s="84">
        <f ca="1">IF(Movimenti[[#This Row],[GG SCADENZA]]="",0,lunediDiOggi+Movimenti[[#This Row],[GG SCADENZA]])</f>
        <v>45975</v>
      </c>
      <c r="M50" s="2" t="str">
        <f>IFERROR(VLOOKUP(C50,MATRICI!$A$4:$C$200,2,FALSE),"")</f>
        <v>2 INVESTIMENTI</v>
      </c>
      <c r="N50" s="2" t="str">
        <f t="shared" si="0"/>
        <v>ENTRATE</v>
      </c>
      <c r="O50" s="2" t="str">
        <f t="shared" ca="1" si="1"/>
        <v>2025-11-10 (S46)</v>
      </c>
      <c r="P50" s="2" t="str">
        <f t="shared" ca="1" si="2"/>
        <v>2025-11</v>
      </c>
      <c r="Q50" s="2">
        <f t="shared" ca="1" si="3"/>
        <v>0</v>
      </c>
      <c r="R50" s="2" t="str">
        <f t="shared" ca="1" si="4"/>
        <v>SI</v>
      </c>
      <c r="S50" s="2" t="str">
        <f t="shared" ca="1" si="5"/>
        <v>ESEGUITO</v>
      </c>
      <c r="T50" s="2" t="str">
        <f t="shared" ca="1" si="6"/>
        <v>NO</v>
      </c>
      <c r="U50" s="2" t="str">
        <f t="shared" ca="1" si="7"/>
        <v>NO</v>
      </c>
      <c r="V50" s="2" t="str">
        <f t="shared" ca="1" si="8"/>
        <v>NO</v>
      </c>
      <c r="W50" s="2">
        <f>IFERROR(VLOOKUP(C50,MATRICI!$A$4:$C$200,3,FALSE),"")</f>
        <v>0</v>
      </c>
      <c r="X50" s="82">
        <v>-255</v>
      </c>
      <c r="Y50" s="82"/>
      <c r="Z50" s="82">
        <v>-255</v>
      </c>
    </row>
    <row r="51" spans="1:26" customFormat="1" hidden="1" x14ac:dyDescent="0.3">
      <c r="A51" s="1">
        <f ca="1">lunediDiOggi+Movimenti[[#This Row],[GG MOVIMENTO]]</f>
        <v>45977</v>
      </c>
      <c r="B51" t="s">
        <v>151</v>
      </c>
      <c r="C51" t="s">
        <v>21</v>
      </c>
      <c r="D51" s="3">
        <v>-2400</v>
      </c>
      <c r="E51" t="s">
        <v>25</v>
      </c>
      <c r="F51" t="s">
        <v>28</v>
      </c>
      <c r="G51" t="s">
        <v>31</v>
      </c>
      <c r="H51" t="s">
        <v>36</v>
      </c>
      <c r="J51" s="84">
        <f>IF(Movimenti[[#This Row],[GG DOCUMENTO]]="",0,lunediDiOggi+Movimenti[[#This Row],[GG DOCUMENTO]])</f>
        <v>0</v>
      </c>
      <c r="K51" s="84">
        <f ca="1">IF(Movimenti[[#This Row],[GG SCADENZA]]="",0,lunediDiOggi+Movimenti[[#This Row],[GG SCADENZA]])</f>
        <v>45977</v>
      </c>
      <c r="M51" s="2" t="str">
        <f>IFERROR(VLOOKUP(C51,MATRICI!$A$4:$C$200,2,FALSE),"")</f>
        <v>3 FINANZIAMENTI</v>
      </c>
      <c r="N51" s="2" t="str">
        <f t="shared" si="0"/>
        <v>USCITE</v>
      </c>
      <c r="O51" s="2" t="str">
        <f t="shared" ca="1" si="1"/>
        <v>2025-11-10 (S46)</v>
      </c>
      <c r="P51" s="2" t="str">
        <f t="shared" ca="1" si="2"/>
        <v>2025-11</v>
      </c>
      <c r="Q51" s="2">
        <f t="shared" ca="1" si="3"/>
        <v>0</v>
      </c>
      <c r="R51" s="2" t="str">
        <f t="shared" ca="1" si="4"/>
        <v>SI</v>
      </c>
      <c r="S51" s="2" t="str">
        <f t="shared" ca="1" si="5"/>
        <v>ESEGUITO</v>
      </c>
      <c r="T51" s="2" t="str">
        <f t="shared" ca="1" si="6"/>
        <v>NO</v>
      </c>
      <c r="U51" s="2" t="str">
        <f t="shared" ca="1" si="7"/>
        <v>NO</v>
      </c>
      <c r="V51" s="2" t="str">
        <f t="shared" ca="1" si="8"/>
        <v>NO</v>
      </c>
      <c r="W51" s="2">
        <f>IFERROR(VLOOKUP(C51,MATRICI!$A$4:$C$200,3,FALSE),"")</f>
        <v>0</v>
      </c>
      <c r="X51" s="82">
        <v>-253</v>
      </c>
      <c r="Y51" s="82"/>
      <c r="Z51" s="82">
        <v>-253</v>
      </c>
    </row>
    <row r="52" spans="1:26" customFormat="1" hidden="1" x14ac:dyDescent="0.3">
      <c r="A52" s="1">
        <f ca="1">lunediDiOggi+Movimenti[[#This Row],[GG MOVIMENTO]]</f>
        <v>45978</v>
      </c>
      <c r="B52" t="s">
        <v>66</v>
      </c>
      <c r="C52" t="s">
        <v>11</v>
      </c>
      <c r="D52" s="3">
        <v>-8500</v>
      </c>
      <c r="E52" t="s">
        <v>25</v>
      </c>
      <c r="F52" t="s">
        <v>28</v>
      </c>
      <c r="G52" t="s">
        <v>31</v>
      </c>
      <c r="H52" t="s">
        <v>38</v>
      </c>
      <c r="J52" s="84">
        <f>IF(Movimenti[[#This Row],[GG DOCUMENTO]]="",0,lunediDiOggi+Movimenti[[#This Row],[GG DOCUMENTO]])</f>
        <v>0</v>
      </c>
      <c r="K52" s="84">
        <f ca="1">IF(Movimenti[[#This Row],[GG SCADENZA]]="",0,lunediDiOggi+Movimenti[[#This Row],[GG SCADENZA]])</f>
        <v>45978</v>
      </c>
      <c r="M52" s="2" t="str">
        <f>IFERROR(VLOOKUP(C52,MATRICI!$A$4:$C$200,2,FALSE),"")</f>
        <v>1 OPERATIVA</v>
      </c>
      <c r="N52" s="2" t="str">
        <f t="shared" si="0"/>
        <v>USCITE</v>
      </c>
      <c r="O52" s="2" t="str">
        <f t="shared" ca="1" si="1"/>
        <v>2025-11-17 (S47)</v>
      </c>
      <c r="P52" s="2" t="str">
        <f t="shared" ca="1" si="2"/>
        <v>2025-11</v>
      </c>
      <c r="Q52" s="2">
        <f t="shared" ca="1" si="3"/>
        <v>0</v>
      </c>
      <c r="R52" s="2" t="str">
        <f t="shared" ca="1" si="4"/>
        <v>SI</v>
      </c>
      <c r="S52" s="2" t="str">
        <f t="shared" ca="1" si="5"/>
        <v>ESEGUITO</v>
      </c>
      <c r="T52" s="2" t="str">
        <f t="shared" ca="1" si="6"/>
        <v>NO</v>
      </c>
      <c r="U52" s="2" t="str">
        <f t="shared" ca="1" si="7"/>
        <v>NO</v>
      </c>
      <c r="V52" s="2" t="str">
        <f t="shared" ca="1" si="8"/>
        <v>NO</v>
      </c>
      <c r="W52" s="2">
        <f>IFERROR(VLOOKUP(C52,MATRICI!$A$4:$C$200,3,FALSE),"")</f>
        <v>0</v>
      </c>
      <c r="X52" s="82">
        <v>-252</v>
      </c>
      <c r="Y52" s="82"/>
      <c r="Z52" s="82">
        <v>-252</v>
      </c>
    </row>
    <row r="53" spans="1:26" customFormat="1" hidden="1" x14ac:dyDescent="0.3">
      <c r="A53" s="1">
        <f ca="1">lunediDiOggi+Movimenti[[#This Row],[GG MOVIMENTO]]</f>
        <v>45980</v>
      </c>
      <c r="B53" t="s">
        <v>148</v>
      </c>
      <c r="C53" t="s">
        <v>3</v>
      </c>
      <c r="D53" s="3">
        <v>31200</v>
      </c>
      <c r="E53" t="s">
        <v>25</v>
      </c>
      <c r="F53" t="s">
        <v>28</v>
      </c>
      <c r="G53" t="s">
        <v>31</v>
      </c>
      <c r="H53" t="s">
        <v>34</v>
      </c>
      <c r="J53" s="84">
        <f ca="1">IF(Movimenti[[#This Row],[GG DOCUMENTO]]="",0,lunediDiOggi+Movimenti[[#This Row],[GG DOCUMENTO]])</f>
        <v>45920</v>
      </c>
      <c r="K53" s="84">
        <f ca="1">IF(Movimenti[[#This Row],[GG SCADENZA]]="",0,lunediDiOggi+Movimenti[[#This Row],[GG SCADENZA]])</f>
        <v>45977</v>
      </c>
      <c r="M53" s="2" t="str">
        <f>IFERROR(VLOOKUP(C53,MATRICI!$A$4:$C$200,2,FALSE),"")</f>
        <v>1 OPERATIVA</v>
      </c>
      <c r="N53" s="2" t="str">
        <f t="shared" si="0"/>
        <v>ENTRATE</v>
      </c>
      <c r="O53" s="2" t="str">
        <f t="shared" ca="1" si="1"/>
        <v>2025-11-17 (S47)</v>
      </c>
      <c r="P53" s="2" t="str">
        <f t="shared" ca="1" si="2"/>
        <v>2025-11</v>
      </c>
      <c r="Q53" s="2">
        <f t="shared" ca="1" si="3"/>
        <v>3</v>
      </c>
      <c r="R53" s="2" t="str">
        <f t="shared" ca="1" si="4"/>
        <v>SI</v>
      </c>
      <c r="S53" s="2" t="str">
        <f t="shared" ca="1" si="5"/>
        <v>ESEGUITO</v>
      </c>
      <c r="T53" s="2" t="str">
        <f t="shared" ca="1" si="6"/>
        <v>NO</v>
      </c>
      <c r="U53" s="2" t="str">
        <f t="shared" ca="1" si="7"/>
        <v>NO</v>
      </c>
      <c r="V53" s="2" t="str">
        <f t="shared" ca="1" si="8"/>
        <v>NO</v>
      </c>
      <c r="W53" s="2" t="str">
        <f>IFERROR(VLOOKUP(C53,MATRICI!$A$4:$C$200,3,FALSE),"")</f>
        <v>DSO</v>
      </c>
      <c r="X53" s="82">
        <v>-250</v>
      </c>
      <c r="Y53" s="82">
        <v>-310</v>
      </c>
      <c r="Z53" s="82">
        <v>-253</v>
      </c>
    </row>
    <row r="54" spans="1:26" customFormat="1" hidden="1" x14ac:dyDescent="0.3">
      <c r="A54" s="1">
        <f ca="1">lunediDiOggi+Movimenti[[#This Row],[GG MOVIMENTO]]</f>
        <v>45986</v>
      </c>
      <c r="B54" t="s">
        <v>150</v>
      </c>
      <c r="C54" t="s">
        <v>21</v>
      </c>
      <c r="D54" s="3">
        <v>-1850</v>
      </c>
      <c r="E54" t="s">
        <v>25</v>
      </c>
      <c r="F54" t="s">
        <v>28</v>
      </c>
      <c r="G54" t="s">
        <v>31</v>
      </c>
      <c r="H54" t="s">
        <v>36</v>
      </c>
      <c r="J54" s="84">
        <f>IF(Movimenti[[#This Row],[GG DOCUMENTO]]="",0,lunediDiOggi+Movimenti[[#This Row],[GG DOCUMENTO]])</f>
        <v>0</v>
      </c>
      <c r="K54" s="84">
        <f ca="1">IF(Movimenti[[#This Row],[GG SCADENZA]]="",0,lunediDiOggi+Movimenti[[#This Row],[GG SCADENZA]])</f>
        <v>45986</v>
      </c>
      <c r="M54" s="2" t="str">
        <f>IFERROR(VLOOKUP(C54,MATRICI!$A$4:$C$200,2,FALSE),"")</f>
        <v>3 FINANZIAMENTI</v>
      </c>
      <c r="N54" s="2" t="str">
        <f t="shared" si="0"/>
        <v>USCITE</v>
      </c>
      <c r="O54" s="2" t="str">
        <f t="shared" ca="1" si="1"/>
        <v>2025-11-24 (S48)</v>
      </c>
      <c r="P54" s="2" t="str">
        <f t="shared" ca="1" si="2"/>
        <v>2025-11</v>
      </c>
      <c r="Q54" s="2">
        <f t="shared" ca="1" si="3"/>
        <v>0</v>
      </c>
      <c r="R54" s="2" t="str">
        <f t="shared" ca="1" si="4"/>
        <v>SI</v>
      </c>
      <c r="S54" s="2" t="str">
        <f t="shared" ca="1" si="5"/>
        <v>ESEGUITO</v>
      </c>
      <c r="T54" s="2" t="str">
        <f t="shared" ca="1" si="6"/>
        <v>NO</v>
      </c>
      <c r="U54" s="2" t="str">
        <f t="shared" ca="1" si="7"/>
        <v>NO</v>
      </c>
      <c r="V54" s="2" t="str">
        <f t="shared" ca="1" si="8"/>
        <v>NO</v>
      </c>
      <c r="W54" s="2">
        <f>IFERROR(VLOOKUP(C54,MATRICI!$A$4:$C$200,3,FALSE),"")</f>
        <v>0</v>
      </c>
      <c r="X54" s="82">
        <v>-244</v>
      </c>
      <c r="Y54" s="82"/>
      <c r="Z54" s="82">
        <v>-244</v>
      </c>
    </row>
    <row r="55" spans="1:26" customFormat="1" hidden="1" x14ac:dyDescent="0.3">
      <c r="A55" s="1">
        <f ca="1">lunediDiOggi+Movimenti[[#This Row],[GG MOVIMENTO]]</f>
        <v>45988</v>
      </c>
      <c r="B55" t="s">
        <v>149</v>
      </c>
      <c r="C55" t="s">
        <v>9</v>
      </c>
      <c r="D55" s="3">
        <v>-3100</v>
      </c>
      <c r="E55" t="s">
        <v>25</v>
      </c>
      <c r="F55" t="s">
        <v>28</v>
      </c>
      <c r="G55" t="s">
        <v>31</v>
      </c>
      <c r="H55" t="s">
        <v>36</v>
      </c>
      <c r="J55" s="84">
        <f>IF(Movimenti[[#This Row],[GG DOCUMENTO]]="",0,lunediDiOggi+Movimenti[[#This Row],[GG DOCUMENTO]])</f>
        <v>0</v>
      </c>
      <c r="K55" s="84">
        <f ca="1">IF(Movimenti[[#This Row],[GG SCADENZA]]="",0,lunediDiOggi+Movimenti[[#This Row],[GG SCADENZA]])</f>
        <v>45988</v>
      </c>
      <c r="M55" s="2" t="str">
        <f>IFERROR(VLOOKUP(C55,MATRICI!$A$4:$C$200,2,FALSE),"")</f>
        <v>1 OPERATIVA</v>
      </c>
      <c r="N55" s="2" t="str">
        <f t="shared" si="0"/>
        <v>USCITE</v>
      </c>
      <c r="O55" s="2" t="str">
        <f t="shared" ca="1" si="1"/>
        <v>2025-11-24 (S48)</v>
      </c>
      <c r="P55" s="2" t="str">
        <f t="shared" ca="1" si="2"/>
        <v>2025-11</v>
      </c>
      <c r="Q55" s="2">
        <f t="shared" ca="1" si="3"/>
        <v>0</v>
      </c>
      <c r="R55" s="2" t="str">
        <f t="shared" ca="1" si="4"/>
        <v>SI</v>
      </c>
      <c r="S55" s="2" t="str">
        <f t="shared" ca="1" si="5"/>
        <v>ESEGUITO</v>
      </c>
      <c r="T55" s="2" t="str">
        <f t="shared" ca="1" si="6"/>
        <v>NO</v>
      </c>
      <c r="U55" s="2" t="str">
        <f t="shared" ca="1" si="7"/>
        <v>NO</v>
      </c>
      <c r="V55" s="2" t="str">
        <f t="shared" ca="1" si="8"/>
        <v>NO</v>
      </c>
      <c r="W55" s="2">
        <f>IFERROR(VLOOKUP(C55,MATRICI!$A$4:$C$200,3,FALSE),"")</f>
        <v>0</v>
      </c>
      <c r="X55" s="82">
        <v>-242</v>
      </c>
      <c r="Y55" s="82"/>
      <c r="Z55" s="82">
        <v>-242</v>
      </c>
    </row>
    <row r="56" spans="1:26" customFormat="1" hidden="1" x14ac:dyDescent="0.3">
      <c r="A56" s="1">
        <f ca="1">lunediDiOggi+Movimenti[[#This Row],[GG MOVIMENTO]]</f>
        <v>45995</v>
      </c>
      <c r="B56" t="s">
        <v>60</v>
      </c>
      <c r="C56" t="s">
        <v>6</v>
      </c>
      <c r="D56" s="3">
        <v>-11100</v>
      </c>
      <c r="E56" t="s">
        <v>25</v>
      </c>
      <c r="F56" t="s">
        <v>28</v>
      </c>
      <c r="G56" t="s">
        <v>31</v>
      </c>
      <c r="H56" t="s">
        <v>35</v>
      </c>
      <c r="J56" s="84">
        <f ca="1">IF(Movimenti[[#This Row],[GG DOCUMENTO]]="",0,lunediDiOggi+Movimenti[[#This Row],[GG DOCUMENTO]])</f>
        <v>45960</v>
      </c>
      <c r="K56" s="84">
        <f ca="1">IF(Movimenti[[#This Row],[GG SCADENZA]]="",0,lunediDiOggi+Movimenti[[#This Row],[GG SCADENZA]])</f>
        <v>45995</v>
      </c>
      <c r="M56" s="2" t="str">
        <f>IFERROR(VLOOKUP(C56,MATRICI!$A$4:$C$200,2,FALSE),"")</f>
        <v>1 OPERATIVA</v>
      </c>
      <c r="N56" s="2" t="str">
        <f t="shared" si="0"/>
        <v>USCITE</v>
      </c>
      <c r="O56" s="2" t="str">
        <f t="shared" ca="1" si="1"/>
        <v>2025-12-01 (S49)</v>
      </c>
      <c r="P56" s="2" t="str">
        <f t="shared" ca="1" si="2"/>
        <v>2025-12</v>
      </c>
      <c r="Q56" s="2">
        <f t="shared" ca="1" si="3"/>
        <v>0</v>
      </c>
      <c r="R56" s="2" t="str">
        <f t="shared" ca="1" si="4"/>
        <v>SI</v>
      </c>
      <c r="S56" s="2" t="str">
        <f t="shared" ca="1" si="5"/>
        <v>ESEGUITO</v>
      </c>
      <c r="T56" s="2" t="str">
        <f t="shared" ca="1" si="6"/>
        <v>NO</v>
      </c>
      <c r="U56" s="2" t="str">
        <f t="shared" ca="1" si="7"/>
        <v>NO</v>
      </c>
      <c r="V56" s="2" t="str">
        <f t="shared" ca="1" si="8"/>
        <v>NO</v>
      </c>
      <c r="W56" s="2" t="str">
        <f>IFERROR(VLOOKUP(C56,MATRICI!$A$4:$C$200,3,FALSE),"")</f>
        <v>DPO</v>
      </c>
      <c r="X56" s="82">
        <v>-235</v>
      </c>
      <c r="Y56" s="82">
        <v>-270</v>
      </c>
      <c r="Z56" s="82">
        <v>-235</v>
      </c>
    </row>
    <row r="57" spans="1:26" customFormat="1" hidden="1" x14ac:dyDescent="0.3">
      <c r="A57" s="1">
        <f ca="1">lunediDiOggi+Movimenti[[#This Row],[GG MOVIMENTO]]</f>
        <v>45997</v>
      </c>
      <c r="B57" t="s">
        <v>147</v>
      </c>
      <c r="C57" t="s">
        <v>3</v>
      </c>
      <c r="D57" s="3">
        <v>33000</v>
      </c>
      <c r="E57" t="s">
        <v>25</v>
      </c>
      <c r="F57" t="s">
        <v>28</v>
      </c>
      <c r="G57" t="s">
        <v>31</v>
      </c>
      <c r="H57" t="s">
        <v>34</v>
      </c>
      <c r="J57" s="84">
        <f ca="1">IF(Movimenti[[#This Row],[GG DOCUMENTO]]="",0,lunediDiOggi+Movimenti[[#This Row],[GG DOCUMENTO]])</f>
        <v>45952</v>
      </c>
      <c r="K57" s="84">
        <f ca="1">IF(Movimenti[[#This Row],[GG SCADENZA]]="",0,lunediDiOggi+Movimenti[[#This Row],[GG SCADENZA]])</f>
        <v>45995</v>
      </c>
      <c r="M57" s="2" t="str">
        <f>IFERROR(VLOOKUP(C57,MATRICI!$A$4:$C$200,2,FALSE),"")</f>
        <v>1 OPERATIVA</v>
      </c>
      <c r="N57" s="2" t="str">
        <f t="shared" si="0"/>
        <v>ENTRATE</v>
      </c>
      <c r="O57" s="2" t="str">
        <f t="shared" ca="1" si="1"/>
        <v>2025-12-01 (S49)</v>
      </c>
      <c r="P57" s="2" t="str">
        <f t="shared" ca="1" si="2"/>
        <v>2025-12</v>
      </c>
      <c r="Q57" s="2">
        <f t="shared" ca="1" si="3"/>
        <v>2</v>
      </c>
      <c r="R57" s="2" t="str">
        <f t="shared" ca="1" si="4"/>
        <v>SI</v>
      </c>
      <c r="S57" s="2" t="str">
        <f t="shared" ca="1" si="5"/>
        <v>ESEGUITO</v>
      </c>
      <c r="T57" s="2" t="str">
        <f t="shared" ca="1" si="6"/>
        <v>NO</v>
      </c>
      <c r="U57" s="2" t="str">
        <f t="shared" ca="1" si="7"/>
        <v>NO</v>
      </c>
      <c r="V57" s="2" t="str">
        <f t="shared" ca="1" si="8"/>
        <v>NO</v>
      </c>
      <c r="W57" s="2" t="str">
        <f>IFERROR(VLOOKUP(C57,MATRICI!$A$4:$C$200,3,FALSE),"")</f>
        <v>DSO</v>
      </c>
      <c r="X57" s="82">
        <v>-233</v>
      </c>
      <c r="Y57" s="82">
        <v>-278</v>
      </c>
      <c r="Z57" s="82">
        <v>-235</v>
      </c>
    </row>
    <row r="58" spans="1:26" customFormat="1" hidden="1" x14ac:dyDescent="0.3">
      <c r="A58" s="1">
        <f ca="1">lunediDiOggi+Movimenti[[#This Row],[GG MOVIMENTO]]</f>
        <v>45998</v>
      </c>
      <c r="B58" t="s">
        <v>8</v>
      </c>
      <c r="C58" t="s">
        <v>8</v>
      </c>
      <c r="D58" s="3">
        <v>-37000</v>
      </c>
      <c r="E58" t="s">
        <v>25</v>
      </c>
      <c r="F58" t="s">
        <v>28</v>
      </c>
      <c r="G58" t="s">
        <v>31</v>
      </c>
      <c r="H58" t="s">
        <v>34</v>
      </c>
      <c r="J58" s="84">
        <f>IF(Movimenti[[#This Row],[GG DOCUMENTO]]="",0,lunediDiOggi+Movimenti[[#This Row],[GG DOCUMENTO]])</f>
        <v>0</v>
      </c>
      <c r="K58" s="84">
        <f ca="1">IF(Movimenti[[#This Row],[GG SCADENZA]]="",0,lunediDiOggi+Movimenti[[#This Row],[GG SCADENZA]])</f>
        <v>45998</v>
      </c>
      <c r="M58" s="2" t="str">
        <f>IFERROR(VLOOKUP(C58,MATRICI!$A$4:$C$200,2,FALSE),"")</f>
        <v>1 OPERATIVA</v>
      </c>
      <c r="N58" s="2" t="str">
        <f t="shared" si="0"/>
        <v>USCITE</v>
      </c>
      <c r="O58" s="2" t="str">
        <f t="shared" ca="1" si="1"/>
        <v>2025-12-01 (S49)</v>
      </c>
      <c r="P58" s="2" t="str">
        <f t="shared" ca="1" si="2"/>
        <v>2025-12</v>
      </c>
      <c r="Q58" s="2">
        <f t="shared" ca="1" si="3"/>
        <v>0</v>
      </c>
      <c r="R58" s="2" t="str">
        <f t="shared" ca="1" si="4"/>
        <v>SI</v>
      </c>
      <c r="S58" s="2" t="str">
        <f t="shared" ca="1" si="5"/>
        <v>ESEGUITO</v>
      </c>
      <c r="T58" s="2" t="str">
        <f t="shared" ca="1" si="6"/>
        <v>NO</v>
      </c>
      <c r="U58" s="2" t="str">
        <f t="shared" ca="1" si="7"/>
        <v>NO</v>
      </c>
      <c r="V58" s="2" t="str">
        <f t="shared" ca="1" si="8"/>
        <v>NO</v>
      </c>
      <c r="W58" s="2">
        <f>IFERROR(VLOOKUP(C58,MATRICI!$A$4:$C$200,3,FALSE),"")</f>
        <v>0</v>
      </c>
      <c r="X58" s="82">
        <v>-232</v>
      </c>
      <c r="Y58" s="82"/>
      <c r="Z58" s="82">
        <v>-232</v>
      </c>
    </row>
    <row r="59" spans="1:26" customFormat="1" hidden="1" x14ac:dyDescent="0.3">
      <c r="A59" s="1">
        <f ca="1">lunediDiOggi+Movimenti[[#This Row],[GG MOVIMENTO]]</f>
        <v>46001</v>
      </c>
      <c r="B59" t="s">
        <v>78</v>
      </c>
      <c r="C59" t="s">
        <v>7</v>
      </c>
      <c r="D59" s="3">
        <v>-6700</v>
      </c>
      <c r="E59" t="s">
        <v>25</v>
      </c>
      <c r="F59" t="s">
        <v>28</v>
      </c>
      <c r="G59" t="s">
        <v>31</v>
      </c>
      <c r="H59" t="s">
        <v>34</v>
      </c>
      <c r="J59" s="84">
        <f ca="1">IF(Movimenti[[#This Row],[GG DOCUMENTO]]="",0,lunediDiOggi+Movimenti[[#This Row],[GG DOCUMENTO]])</f>
        <v>45961</v>
      </c>
      <c r="K59" s="84">
        <f ca="1">IF(Movimenti[[#This Row],[GG SCADENZA]]="",0,lunediDiOggi+Movimenti[[#This Row],[GG SCADENZA]])</f>
        <v>46001</v>
      </c>
      <c r="M59" s="2" t="str">
        <f>IFERROR(VLOOKUP(C59,MATRICI!$A$4:$C$200,2,FALSE),"")</f>
        <v>1 OPERATIVA</v>
      </c>
      <c r="N59" s="2" t="str">
        <f t="shared" si="0"/>
        <v>USCITE</v>
      </c>
      <c r="O59" s="2" t="str">
        <f t="shared" ca="1" si="1"/>
        <v>2025-12-08 (S50)</v>
      </c>
      <c r="P59" s="2" t="str">
        <f t="shared" ca="1" si="2"/>
        <v>2025-12</v>
      </c>
      <c r="Q59" s="2">
        <f t="shared" ca="1" si="3"/>
        <v>0</v>
      </c>
      <c r="R59" s="2" t="str">
        <f t="shared" ca="1" si="4"/>
        <v>SI</v>
      </c>
      <c r="S59" s="2" t="str">
        <f t="shared" ca="1" si="5"/>
        <v>ESEGUITO</v>
      </c>
      <c r="T59" s="2" t="str">
        <f t="shared" ca="1" si="6"/>
        <v>NO</v>
      </c>
      <c r="U59" s="2" t="str">
        <f t="shared" ca="1" si="7"/>
        <v>NO</v>
      </c>
      <c r="V59" s="2" t="str">
        <f t="shared" ca="1" si="8"/>
        <v>NO</v>
      </c>
      <c r="W59" s="2" t="str">
        <f>IFERROR(VLOOKUP(C59,MATRICI!$A$4:$C$200,3,FALSE),"")</f>
        <v>DPO</v>
      </c>
      <c r="X59" s="82">
        <v>-229</v>
      </c>
      <c r="Y59" s="82">
        <v>-269</v>
      </c>
      <c r="Z59" s="82">
        <v>-229</v>
      </c>
    </row>
    <row r="60" spans="1:26" customFormat="1" hidden="1" x14ac:dyDescent="0.3">
      <c r="A60" s="1">
        <f ca="1">lunediDiOggi+Movimenti[[#This Row],[GG MOVIMENTO]]</f>
        <v>46007</v>
      </c>
      <c r="B60" t="s">
        <v>151</v>
      </c>
      <c r="C60" t="s">
        <v>21</v>
      </c>
      <c r="D60" s="3">
        <v>-2400</v>
      </c>
      <c r="E60" t="s">
        <v>25</v>
      </c>
      <c r="F60" t="s">
        <v>28</v>
      </c>
      <c r="G60" t="s">
        <v>31</v>
      </c>
      <c r="H60" t="s">
        <v>36</v>
      </c>
      <c r="J60" s="84">
        <f>IF(Movimenti[[#This Row],[GG DOCUMENTO]]="",0,lunediDiOggi+Movimenti[[#This Row],[GG DOCUMENTO]])</f>
        <v>0</v>
      </c>
      <c r="K60" s="84">
        <f ca="1">IF(Movimenti[[#This Row],[GG SCADENZA]]="",0,lunediDiOggi+Movimenti[[#This Row],[GG SCADENZA]])</f>
        <v>46007</v>
      </c>
      <c r="M60" s="2" t="str">
        <f>IFERROR(VLOOKUP(C60,MATRICI!$A$4:$C$200,2,FALSE),"")</f>
        <v>3 FINANZIAMENTI</v>
      </c>
      <c r="N60" s="2" t="str">
        <f t="shared" si="0"/>
        <v>USCITE</v>
      </c>
      <c r="O60" s="2" t="str">
        <f t="shared" ca="1" si="1"/>
        <v>2025-12-15 (S51)</v>
      </c>
      <c r="P60" s="2" t="str">
        <f t="shared" ca="1" si="2"/>
        <v>2025-12</v>
      </c>
      <c r="Q60" s="2">
        <f t="shared" ca="1" si="3"/>
        <v>0</v>
      </c>
      <c r="R60" s="2" t="str">
        <f t="shared" ca="1" si="4"/>
        <v>SI</v>
      </c>
      <c r="S60" s="2" t="str">
        <f t="shared" ca="1" si="5"/>
        <v>ESEGUITO</v>
      </c>
      <c r="T60" s="2" t="str">
        <f t="shared" ca="1" si="6"/>
        <v>NO</v>
      </c>
      <c r="U60" s="2" t="str">
        <f t="shared" ca="1" si="7"/>
        <v>NO</v>
      </c>
      <c r="V60" s="2" t="str">
        <f t="shared" ca="1" si="8"/>
        <v>NO</v>
      </c>
      <c r="W60" s="2">
        <f>IFERROR(VLOOKUP(C60,MATRICI!$A$4:$C$200,3,FALSE),"")</f>
        <v>0</v>
      </c>
      <c r="X60" s="82">
        <v>-223</v>
      </c>
      <c r="Y60" s="82"/>
      <c r="Z60" s="82">
        <v>-223</v>
      </c>
    </row>
    <row r="61" spans="1:26" customFormat="1" hidden="1" x14ac:dyDescent="0.3">
      <c r="A61" s="1">
        <f ca="1">lunediDiOggi+Movimenti[[#This Row],[GG MOVIMENTO]]</f>
        <v>46008</v>
      </c>
      <c r="B61" t="s">
        <v>66</v>
      </c>
      <c r="C61" t="s">
        <v>11</v>
      </c>
      <c r="D61" s="3">
        <v>-8500</v>
      </c>
      <c r="E61" t="s">
        <v>25</v>
      </c>
      <c r="F61" t="s">
        <v>28</v>
      </c>
      <c r="G61" t="s">
        <v>31</v>
      </c>
      <c r="H61" t="s">
        <v>38</v>
      </c>
      <c r="J61" s="84">
        <f>IF(Movimenti[[#This Row],[GG DOCUMENTO]]="",0,lunediDiOggi+Movimenti[[#This Row],[GG DOCUMENTO]])</f>
        <v>0</v>
      </c>
      <c r="K61" s="84">
        <f ca="1">IF(Movimenti[[#This Row],[GG SCADENZA]]="",0,lunediDiOggi+Movimenti[[#This Row],[GG SCADENZA]])</f>
        <v>46008</v>
      </c>
      <c r="M61" s="2" t="str">
        <f>IFERROR(VLOOKUP(C61,MATRICI!$A$4:$C$200,2,FALSE),"")</f>
        <v>1 OPERATIVA</v>
      </c>
      <c r="N61" s="2" t="str">
        <f t="shared" si="0"/>
        <v>USCITE</v>
      </c>
      <c r="O61" s="2" t="str">
        <f t="shared" ca="1" si="1"/>
        <v>2025-12-15 (S51)</v>
      </c>
      <c r="P61" s="2" t="str">
        <f t="shared" ca="1" si="2"/>
        <v>2025-12</v>
      </c>
      <c r="Q61" s="2">
        <f t="shared" ca="1" si="3"/>
        <v>0</v>
      </c>
      <c r="R61" s="2" t="str">
        <f t="shared" ca="1" si="4"/>
        <v>SI</v>
      </c>
      <c r="S61" s="2" t="str">
        <f t="shared" ca="1" si="5"/>
        <v>ESEGUITO</v>
      </c>
      <c r="T61" s="2" t="str">
        <f t="shared" ca="1" si="6"/>
        <v>NO</v>
      </c>
      <c r="U61" s="2" t="str">
        <f t="shared" ca="1" si="7"/>
        <v>NO</v>
      </c>
      <c r="V61" s="2" t="str">
        <f t="shared" ca="1" si="8"/>
        <v>NO</v>
      </c>
      <c r="W61" s="2">
        <f>IFERROR(VLOOKUP(C61,MATRICI!$A$4:$C$200,3,FALSE),"")</f>
        <v>0</v>
      </c>
      <c r="X61" s="82">
        <v>-222</v>
      </c>
      <c r="Y61" s="82"/>
      <c r="Z61" s="82">
        <v>-222</v>
      </c>
    </row>
    <row r="62" spans="1:26" customFormat="1" hidden="1" x14ac:dyDescent="0.3">
      <c r="A62" s="1">
        <f ca="1">lunediDiOggi+Movimenti[[#This Row],[GG MOVIMENTO]]</f>
        <v>46009</v>
      </c>
      <c r="B62" t="s">
        <v>152</v>
      </c>
      <c r="C62" t="s">
        <v>10</v>
      </c>
      <c r="D62" s="3">
        <v>-2400</v>
      </c>
      <c r="E62" t="s">
        <v>25</v>
      </c>
      <c r="F62" t="s">
        <v>28</v>
      </c>
      <c r="G62" t="s">
        <v>31</v>
      </c>
      <c r="H62" t="s">
        <v>36</v>
      </c>
      <c r="J62" s="84">
        <f ca="1">IF(Movimenti[[#This Row],[GG DOCUMENTO]]="",0,lunediDiOggi+Movimenti[[#This Row],[GG DOCUMENTO]])</f>
        <v>45979</v>
      </c>
      <c r="K62" s="84">
        <f ca="1">IF(Movimenti[[#This Row],[GG SCADENZA]]="",0,lunediDiOggi+Movimenti[[#This Row],[GG SCADENZA]])</f>
        <v>46009</v>
      </c>
      <c r="M62" s="2" t="str">
        <f>IFERROR(VLOOKUP(C62,MATRICI!$A$4:$C$200,2,FALSE),"")</f>
        <v>1 OPERATIVA</v>
      </c>
      <c r="N62" s="2" t="str">
        <f t="shared" si="0"/>
        <v>USCITE</v>
      </c>
      <c r="O62" s="2" t="str">
        <f t="shared" ca="1" si="1"/>
        <v>2025-12-15 (S51)</v>
      </c>
      <c r="P62" s="2" t="str">
        <f t="shared" ca="1" si="2"/>
        <v>2025-12</v>
      </c>
      <c r="Q62" s="2">
        <f t="shared" ca="1" si="3"/>
        <v>0</v>
      </c>
      <c r="R62" s="2" t="str">
        <f t="shared" ca="1" si="4"/>
        <v>SI</v>
      </c>
      <c r="S62" s="2" t="str">
        <f t="shared" ca="1" si="5"/>
        <v>ESEGUITO</v>
      </c>
      <c r="T62" s="2" t="str">
        <f t="shared" ca="1" si="6"/>
        <v>NO</v>
      </c>
      <c r="U62" s="2" t="str">
        <f t="shared" ca="1" si="7"/>
        <v>NO</v>
      </c>
      <c r="V62" s="2" t="str">
        <f t="shared" ca="1" si="8"/>
        <v>NO</v>
      </c>
      <c r="W62" s="2" t="str">
        <f>IFERROR(VLOOKUP(C62,MATRICI!$A$4:$C$200,3,FALSE),"")</f>
        <v>DPO</v>
      </c>
      <c r="X62" s="82">
        <v>-221</v>
      </c>
      <c r="Y62" s="82">
        <v>-251</v>
      </c>
      <c r="Z62" s="82">
        <v>-221</v>
      </c>
    </row>
    <row r="63" spans="1:26" customFormat="1" hidden="1" x14ac:dyDescent="0.3">
      <c r="A63" s="1">
        <f ca="1">lunediDiOggi+Movimenti[[#This Row],[GG MOVIMENTO]]</f>
        <v>46010</v>
      </c>
      <c r="B63" t="s">
        <v>148</v>
      </c>
      <c r="C63" t="s">
        <v>3</v>
      </c>
      <c r="D63" s="3">
        <v>27600</v>
      </c>
      <c r="E63" t="s">
        <v>25</v>
      </c>
      <c r="F63" t="s">
        <v>28</v>
      </c>
      <c r="G63" t="s">
        <v>31</v>
      </c>
      <c r="H63" t="s">
        <v>34</v>
      </c>
      <c r="J63" s="84">
        <f ca="1">IF(Movimenti[[#This Row],[GG DOCUMENTO]]="",0,lunediDiOggi+Movimenti[[#This Row],[GG DOCUMENTO]])</f>
        <v>45935</v>
      </c>
      <c r="K63" s="84">
        <f ca="1">IF(Movimenti[[#This Row],[GG SCADENZA]]="",0,lunediDiOggi+Movimenti[[#This Row],[GG SCADENZA]])</f>
        <v>46007</v>
      </c>
      <c r="M63" s="2" t="str">
        <f>IFERROR(VLOOKUP(C63,MATRICI!$A$4:$C$200,2,FALSE),"")</f>
        <v>1 OPERATIVA</v>
      </c>
      <c r="N63" s="2" t="str">
        <f t="shared" si="0"/>
        <v>ENTRATE</v>
      </c>
      <c r="O63" s="2" t="str">
        <f t="shared" ca="1" si="1"/>
        <v>2025-12-15 (S51)</v>
      </c>
      <c r="P63" s="2" t="str">
        <f t="shared" ca="1" si="2"/>
        <v>2025-12</v>
      </c>
      <c r="Q63" s="2">
        <f t="shared" ca="1" si="3"/>
        <v>3</v>
      </c>
      <c r="R63" s="2" t="str">
        <f t="shared" ca="1" si="4"/>
        <v>SI</v>
      </c>
      <c r="S63" s="2" t="str">
        <f t="shared" ca="1" si="5"/>
        <v>ESEGUITO</v>
      </c>
      <c r="T63" s="2" t="str">
        <f t="shared" ca="1" si="6"/>
        <v>NO</v>
      </c>
      <c r="U63" s="2" t="str">
        <f t="shared" ca="1" si="7"/>
        <v>NO</v>
      </c>
      <c r="V63" s="2" t="str">
        <f t="shared" ca="1" si="8"/>
        <v>NO</v>
      </c>
      <c r="W63" s="2" t="str">
        <f>IFERROR(VLOOKUP(C63,MATRICI!$A$4:$C$200,3,FALSE),"")</f>
        <v>DSO</v>
      </c>
      <c r="X63" s="82">
        <v>-220</v>
      </c>
      <c r="Y63" s="82">
        <v>-295</v>
      </c>
      <c r="Z63" s="82">
        <v>-223</v>
      </c>
    </row>
    <row r="64" spans="1:26" customFormat="1" hidden="1" x14ac:dyDescent="0.3">
      <c r="A64" s="1">
        <f ca="1">lunediDiOggi+Movimenti[[#This Row],[GG MOVIMENTO]]</f>
        <v>46012</v>
      </c>
      <c r="B64" t="s">
        <v>156</v>
      </c>
      <c r="C64" t="s">
        <v>17</v>
      </c>
      <c r="D64" s="3">
        <v>-30000</v>
      </c>
      <c r="E64" t="s">
        <v>25</v>
      </c>
      <c r="F64" t="s">
        <v>28</v>
      </c>
      <c r="G64" t="s">
        <v>32</v>
      </c>
      <c r="H64" t="s">
        <v>34</v>
      </c>
      <c r="J64" s="84">
        <f>IF(Movimenti[[#This Row],[GG DOCUMENTO]]="",0,lunediDiOggi+Movimenti[[#This Row],[GG DOCUMENTO]])</f>
        <v>0</v>
      </c>
      <c r="K64" s="84">
        <f ca="1">IF(Movimenti[[#This Row],[GG SCADENZA]]="",0,lunediDiOggi+Movimenti[[#This Row],[GG SCADENZA]])</f>
        <v>46012</v>
      </c>
      <c r="M64" s="2" t="str">
        <f>IFERROR(VLOOKUP(C64,MATRICI!$A$4:$C$200,2,FALSE),"")</f>
        <v>2 INVESTIMENTI</v>
      </c>
      <c r="N64" s="2" t="str">
        <f t="shared" si="0"/>
        <v>USCITE</v>
      </c>
      <c r="O64" s="2" t="str">
        <f t="shared" ca="1" si="1"/>
        <v>2025-12-15 (S51)</v>
      </c>
      <c r="P64" s="2" t="str">
        <f t="shared" ca="1" si="2"/>
        <v>2025-12</v>
      </c>
      <c r="Q64" s="2">
        <f t="shared" ca="1" si="3"/>
        <v>0</v>
      </c>
      <c r="R64" s="2" t="str">
        <f t="shared" ca="1" si="4"/>
        <v>SI</v>
      </c>
      <c r="S64" s="2" t="str">
        <f t="shared" ca="1" si="5"/>
        <v>ESEGUITO</v>
      </c>
      <c r="T64" s="2" t="str">
        <f t="shared" ca="1" si="6"/>
        <v>NO</v>
      </c>
      <c r="U64" s="2" t="str">
        <f t="shared" ca="1" si="7"/>
        <v>NO</v>
      </c>
      <c r="V64" s="2" t="str">
        <f t="shared" ca="1" si="8"/>
        <v>NO</v>
      </c>
      <c r="W64" s="2">
        <f>IFERROR(VLOOKUP(C64,MATRICI!$A$4:$C$200,3,FALSE),"")</f>
        <v>0</v>
      </c>
      <c r="X64" s="82">
        <v>-218</v>
      </c>
      <c r="Y64" s="82"/>
      <c r="Z64" s="82">
        <v>-218</v>
      </c>
    </row>
    <row r="65" spans="1:26" customFormat="1" hidden="1" x14ac:dyDescent="0.3">
      <c r="A65" s="1">
        <f ca="1">lunediDiOggi+Movimenti[[#This Row],[GG MOVIMENTO]]</f>
        <v>46016</v>
      </c>
      <c r="B65" t="s">
        <v>150</v>
      </c>
      <c r="C65" t="s">
        <v>21</v>
      </c>
      <c r="D65" s="3">
        <v>-1850</v>
      </c>
      <c r="E65" t="s">
        <v>25</v>
      </c>
      <c r="F65" t="s">
        <v>28</v>
      </c>
      <c r="G65" t="s">
        <v>31</v>
      </c>
      <c r="H65" t="s">
        <v>36</v>
      </c>
      <c r="J65" s="84">
        <f>IF(Movimenti[[#This Row],[GG DOCUMENTO]]="",0,lunediDiOggi+Movimenti[[#This Row],[GG DOCUMENTO]])</f>
        <v>0</v>
      </c>
      <c r="K65" s="84">
        <f ca="1">IF(Movimenti[[#This Row],[GG SCADENZA]]="",0,lunediDiOggi+Movimenti[[#This Row],[GG SCADENZA]])</f>
        <v>46016</v>
      </c>
      <c r="M65" s="2" t="str">
        <f>IFERROR(VLOOKUP(C65,MATRICI!$A$4:$C$200,2,FALSE),"")</f>
        <v>3 FINANZIAMENTI</v>
      </c>
      <c r="N65" s="2" t="str">
        <f t="shared" si="0"/>
        <v>USCITE</v>
      </c>
      <c r="O65" s="2" t="str">
        <f t="shared" ca="1" si="1"/>
        <v>2025-12-22 (S52)</v>
      </c>
      <c r="P65" s="2" t="str">
        <f t="shared" ca="1" si="2"/>
        <v>2025-12</v>
      </c>
      <c r="Q65" s="2">
        <f t="shared" ca="1" si="3"/>
        <v>0</v>
      </c>
      <c r="R65" s="2" t="str">
        <f t="shared" ca="1" si="4"/>
        <v>SI</v>
      </c>
      <c r="S65" s="2" t="str">
        <f t="shared" ca="1" si="5"/>
        <v>ESEGUITO</v>
      </c>
      <c r="T65" s="2" t="str">
        <f t="shared" ca="1" si="6"/>
        <v>NO</v>
      </c>
      <c r="U65" s="2" t="str">
        <f t="shared" ca="1" si="7"/>
        <v>NO</v>
      </c>
      <c r="V65" s="2" t="str">
        <f t="shared" ca="1" si="8"/>
        <v>NO</v>
      </c>
      <c r="W65" s="2">
        <f>IFERROR(VLOOKUP(C65,MATRICI!$A$4:$C$200,3,FALSE),"")</f>
        <v>0</v>
      </c>
      <c r="X65" s="82">
        <v>-214</v>
      </c>
      <c r="Y65" s="82"/>
      <c r="Z65" s="82">
        <v>-214</v>
      </c>
    </row>
    <row r="66" spans="1:26" customFormat="1" hidden="1" x14ac:dyDescent="0.3">
      <c r="A66" s="1">
        <f ca="1">lunediDiOggi+Movimenti[[#This Row],[GG MOVIMENTO]]</f>
        <v>46018</v>
      </c>
      <c r="B66" t="s">
        <v>149</v>
      </c>
      <c r="C66" t="s">
        <v>9</v>
      </c>
      <c r="D66" s="3">
        <v>-3100</v>
      </c>
      <c r="E66" t="s">
        <v>25</v>
      </c>
      <c r="F66" t="s">
        <v>28</v>
      </c>
      <c r="G66" t="s">
        <v>31</v>
      </c>
      <c r="H66" t="s">
        <v>36</v>
      </c>
      <c r="J66" s="84">
        <f>IF(Movimenti[[#This Row],[GG DOCUMENTO]]="",0,lunediDiOggi+Movimenti[[#This Row],[GG DOCUMENTO]])</f>
        <v>0</v>
      </c>
      <c r="K66" s="84">
        <f ca="1">IF(Movimenti[[#This Row],[GG SCADENZA]]="",0,lunediDiOggi+Movimenti[[#This Row],[GG SCADENZA]])</f>
        <v>46018</v>
      </c>
      <c r="M66" s="2" t="str">
        <f>IFERROR(VLOOKUP(C66,MATRICI!$A$4:$C$200,2,FALSE),"")</f>
        <v>1 OPERATIVA</v>
      </c>
      <c r="N66" s="2" t="str">
        <f t="shared" si="0"/>
        <v>USCITE</v>
      </c>
      <c r="O66" s="2" t="str">
        <f t="shared" ca="1" si="1"/>
        <v>2025-12-22 (S52)</v>
      </c>
      <c r="P66" s="2" t="str">
        <f t="shared" ca="1" si="2"/>
        <v>2025-12</v>
      </c>
      <c r="Q66" s="2">
        <f t="shared" ca="1" si="3"/>
        <v>0</v>
      </c>
      <c r="R66" s="2" t="str">
        <f t="shared" ca="1" si="4"/>
        <v>SI</v>
      </c>
      <c r="S66" s="2" t="str">
        <f t="shared" ca="1" si="5"/>
        <v>ESEGUITO</v>
      </c>
      <c r="T66" s="2" t="str">
        <f t="shared" ca="1" si="6"/>
        <v>NO</v>
      </c>
      <c r="U66" s="2" t="str">
        <f t="shared" ca="1" si="7"/>
        <v>NO</v>
      </c>
      <c r="V66" s="2" t="str">
        <f t="shared" ca="1" si="8"/>
        <v>NO</v>
      </c>
      <c r="W66" s="2">
        <f>IFERROR(VLOOKUP(C66,MATRICI!$A$4:$C$200,3,FALSE),"")</f>
        <v>0</v>
      </c>
      <c r="X66" s="82">
        <v>-212</v>
      </c>
      <c r="Y66" s="82"/>
      <c r="Z66" s="82">
        <v>-212</v>
      </c>
    </row>
    <row r="67" spans="1:26" customFormat="1" hidden="1" x14ac:dyDescent="0.3">
      <c r="A67" s="1">
        <f ca="1">lunediDiOggi+Movimenti[[#This Row],[GG MOVIMENTO]]</f>
        <v>46026</v>
      </c>
      <c r="B67" t="s">
        <v>60</v>
      </c>
      <c r="C67" t="s">
        <v>6</v>
      </c>
      <c r="D67" s="3">
        <v>-9500</v>
      </c>
      <c r="E67" t="s">
        <v>25</v>
      </c>
      <c r="F67" t="s">
        <v>28</v>
      </c>
      <c r="G67" t="s">
        <v>31</v>
      </c>
      <c r="H67" t="s">
        <v>35</v>
      </c>
      <c r="J67" s="84">
        <f ca="1">IF(Movimenti[[#This Row],[GG DOCUMENTO]]="",0,lunediDiOggi+Movimenti[[#This Row],[GG DOCUMENTO]])</f>
        <v>45988</v>
      </c>
      <c r="K67" s="84">
        <f ca="1">IF(Movimenti[[#This Row],[GG SCADENZA]]="",0,lunediDiOggi+Movimenti[[#This Row],[GG SCADENZA]])</f>
        <v>46026</v>
      </c>
      <c r="M67" s="2" t="str">
        <f>IFERROR(VLOOKUP(C67,MATRICI!$A$4:$C$200,2,FALSE),"")</f>
        <v>1 OPERATIVA</v>
      </c>
      <c r="N67" s="2" t="str">
        <f t="shared" ref="N67:N130" si="9">IF(D67&gt;=0,"ENTRATE","USCITE")</f>
        <v>USCITE</v>
      </c>
      <c r="O67" s="2" t="str">
        <f t="shared" ref="O67:O130" ca="1" si="10">YEAR((INT(A67)-WEEKDAY(INT(A67),3)))&amp;"-"&amp;RIGHT("0"&amp;MONTH((INT(A67)-WEEKDAY(INT(A67),3))),2)&amp;"-"&amp;RIGHT("0"&amp;DAY((INT(A67)-WEEKDAY(INT(A67),3))),2)&amp;" (S"&amp;RIGHT("0"&amp;_xlfn.ISOWEEKNUM(INT(A67)),2)&amp;")"</f>
        <v>2025-12-29 (S01)</v>
      </c>
      <c r="P67" s="2" t="str">
        <f t="shared" ref="P67:P130" ca="1" si="11">YEAR(INT(A67))&amp;"-"&amp;RIGHT("0"&amp;MONTH(INT(A67)),2)</f>
        <v>2026-01</v>
      </c>
      <c r="Q67" s="2">
        <f t="shared" ref="Q67:Q130" ca="1" si="12">IF(OR(F67&lt;&gt;"SI",N(K67)=0),"",INT(A67)-INT(K67))</f>
        <v>0</v>
      </c>
      <c r="R67" s="2" t="str">
        <f t="shared" ref="R67:R130" ca="1" si="13">IF(AND(INT(A67)&gt;=EDATE(TODAY(),-12),INT(A67)&lt;=TODAY()),"SI","NO")</f>
        <v>SI</v>
      </c>
      <c r="S67" s="2" t="str">
        <f t="shared" ref="S67:S130" ca="1" si="14">IF(F67="SI","ESEGUITO",IF(INT(A67)&lt;TODAY()-WEEKDAY(TODAY(),3),"IN RITARDO","DA FARE"))</f>
        <v>ESEGUITO</v>
      </c>
      <c r="T67" s="2" t="str">
        <f t="shared" ref="T67:T130" ca="1" si="15">IF(AND(F67="SI",INT(A67)&gt;=TODAY()-WEEKDAY(TODAY(),3)-28,INT(A67)&lt;=TODAY()),"SI","NO")</f>
        <v>NO</v>
      </c>
      <c r="U67" s="2" t="str">
        <f t="shared" ref="U67:U130" ca="1" si="16">IF(AND(F67="NO",INT(A67)&gt;=TODAY()-WEEKDAY(TODAY(),3),INT(A67)&lt;TODAY()-WEEKDAY(TODAY(),3)+91),"SI","NO")</f>
        <v>NO</v>
      </c>
      <c r="V67" s="2" t="str">
        <f t="shared" ref="V67:V130" ca="1" si="17">IF(AND(F67="NO",INT(A67)&gt;=EOMONTH(TODAY(),-1)+1,INT(A67)&lt;EDATE(EOMONTH(TODAY(),-1)+1,13)),"SI","NO")</f>
        <v>NO</v>
      </c>
      <c r="W67" s="2" t="str">
        <f>IFERROR(VLOOKUP(C67,MATRICI!$A$4:$C$200,3,FALSE),"")</f>
        <v>DPO</v>
      </c>
      <c r="X67" s="82">
        <v>-204</v>
      </c>
      <c r="Y67" s="82">
        <v>-242</v>
      </c>
      <c r="Z67" s="82">
        <v>-204</v>
      </c>
    </row>
    <row r="68" spans="1:26" customFormat="1" hidden="1" x14ac:dyDescent="0.3">
      <c r="A68" s="1">
        <f ca="1">lunediDiOggi+Movimenti[[#This Row],[GG MOVIMENTO]]</f>
        <v>46028</v>
      </c>
      <c r="B68" t="s">
        <v>147</v>
      </c>
      <c r="C68" t="s">
        <v>3</v>
      </c>
      <c r="D68" s="3">
        <v>30000</v>
      </c>
      <c r="E68" t="s">
        <v>25</v>
      </c>
      <c r="F68" t="s">
        <v>28</v>
      </c>
      <c r="G68" t="s">
        <v>31</v>
      </c>
      <c r="H68" t="s">
        <v>34</v>
      </c>
      <c r="J68" s="84">
        <f ca="1">IF(Movimenti[[#This Row],[GG DOCUMENTO]]="",0,lunediDiOggi+Movimenti[[#This Row],[GG DOCUMENTO]])</f>
        <v>45978</v>
      </c>
      <c r="K68" s="84">
        <f ca="1">IF(Movimenti[[#This Row],[GG SCADENZA]]="",0,lunediDiOggi+Movimenti[[#This Row],[GG SCADENZA]])</f>
        <v>46026</v>
      </c>
      <c r="M68" s="2" t="str">
        <f>IFERROR(VLOOKUP(C68,MATRICI!$A$4:$C$200,2,FALSE),"")</f>
        <v>1 OPERATIVA</v>
      </c>
      <c r="N68" s="2" t="str">
        <f t="shared" si="9"/>
        <v>ENTRATE</v>
      </c>
      <c r="O68" s="2" t="str">
        <f t="shared" ca="1" si="10"/>
        <v>2026-01-05 (S02)</v>
      </c>
      <c r="P68" s="2" t="str">
        <f t="shared" ca="1" si="11"/>
        <v>2026-01</v>
      </c>
      <c r="Q68" s="2">
        <f t="shared" ca="1" si="12"/>
        <v>2</v>
      </c>
      <c r="R68" s="2" t="str">
        <f t="shared" ca="1" si="13"/>
        <v>SI</v>
      </c>
      <c r="S68" s="2" t="str">
        <f t="shared" ca="1" si="14"/>
        <v>ESEGUITO</v>
      </c>
      <c r="T68" s="2" t="str">
        <f t="shared" ca="1" si="15"/>
        <v>NO</v>
      </c>
      <c r="U68" s="2" t="str">
        <f t="shared" ca="1" si="16"/>
        <v>NO</v>
      </c>
      <c r="V68" s="2" t="str">
        <f t="shared" ca="1" si="17"/>
        <v>NO</v>
      </c>
      <c r="W68" s="2" t="str">
        <f>IFERROR(VLOOKUP(C68,MATRICI!$A$4:$C$200,3,FALSE),"")</f>
        <v>DSO</v>
      </c>
      <c r="X68" s="82">
        <v>-202</v>
      </c>
      <c r="Y68" s="82">
        <v>-252</v>
      </c>
      <c r="Z68" s="82">
        <v>-204</v>
      </c>
    </row>
    <row r="69" spans="1:26" customFormat="1" hidden="1" x14ac:dyDescent="0.3">
      <c r="A69" s="1">
        <f ca="1">lunediDiOggi+Movimenti[[#This Row],[GG MOVIMENTO]]</f>
        <v>46029</v>
      </c>
      <c r="B69" t="s">
        <v>8</v>
      </c>
      <c r="C69" t="s">
        <v>8</v>
      </c>
      <c r="D69" s="3">
        <v>-24800</v>
      </c>
      <c r="E69" t="s">
        <v>25</v>
      </c>
      <c r="F69" t="s">
        <v>28</v>
      </c>
      <c r="G69" t="s">
        <v>31</v>
      </c>
      <c r="H69" t="s">
        <v>34</v>
      </c>
      <c r="J69" s="84">
        <f>IF(Movimenti[[#This Row],[GG DOCUMENTO]]="",0,lunediDiOggi+Movimenti[[#This Row],[GG DOCUMENTO]])</f>
        <v>0</v>
      </c>
      <c r="K69" s="84">
        <f ca="1">IF(Movimenti[[#This Row],[GG SCADENZA]]="",0,lunediDiOggi+Movimenti[[#This Row],[GG SCADENZA]])</f>
        <v>46029</v>
      </c>
      <c r="M69" s="2" t="str">
        <f>IFERROR(VLOOKUP(C69,MATRICI!$A$4:$C$200,2,FALSE),"")</f>
        <v>1 OPERATIVA</v>
      </c>
      <c r="N69" s="2" t="str">
        <f t="shared" si="9"/>
        <v>USCITE</v>
      </c>
      <c r="O69" s="2" t="str">
        <f t="shared" ca="1" si="10"/>
        <v>2026-01-05 (S02)</v>
      </c>
      <c r="P69" s="2" t="str">
        <f t="shared" ca="1" si="11"/>
        <v>2026-01</v>
      </c>
      <c r="Q69" s="2">
        <f t="shared" ca="1" si="12"/>
        <v>0</v>
      </c>
      <c r="R69" s="2" t="str">
        <f t="shared" ca="1" si="13"/>
        <v>SI</v>
      </c>
      <c r="S69" s="2" t="str">
        <f t="shared" ca="1" si="14"/>
        <v>ESEGUITO</v>
      </c>
      <c r="T69" s="2" t="str">
        <f t="shared" ca="1" si="15"/>
        <v>NO</v>
      </c>
      <c r="U69" s="2" t="str">
        <f t="shared" ca="1" si="16"/>
        <v>NO</v>
      </c>
      <c r="V69" s="2" t="str">
        <f t="shared" ca="1" si="17"/>
        <v>NO</v>
      </c>
      <c r="W69" s="2">
        <f>IFERROR(VLOOKUP(C69,MATRICI!$A$4:$C$200,3,FALSE),"")</f>
        <v>0</v>
      </c>
      <c r="X69" s="82">
        <v>-201</v>
      </c>
      <c r="Y69" s="82"/>
      <c r="Z69" s="82">
        <v>-201</v>
      </c>
    </row>
    <row r="70" spans="1:26" customFormat="1" hidden="1" x14ac:dyDescent="0.3">
      <c r="A70" s="1">
        <f ca="1">lunediDiOggi+Movimenti[[#This Row],[GG MOVIMENTO]]</f>
        <v>46030</v>
      </c>
      <c r="B70" t="s">
        <v>158</v>
      </c>
      <c r="C70" t="s">
        <v>18</v>
      </c>
      <c r="D70" s="3">
        <v>900</v>
      </c>
      <c r="E70" t="s">
        <v>25</v>
      </c>
      <c r="F70" t="s">
        <v>28</v>
      </c>
      <c r="G70" t="s">
        <v>32</v>
      </c>
      <c r="H70" t="s">
        <v>34</v>
      </c>
      <c r="J70" s="84">
        <f>IF(Movimenti[[#This Row],[GG DOCUMENTO]]="",0,lunediDiOggi+Movimenti[[#This Row],[GG DOCUMENTO]])</f>
        <v>0</v>
      </c>
      <c r="K70" s="84">
        <f ca="1">IF(Movimenti[[#This Row],[GG SCADENZA]]="",0,lunediDiOggi+Movimenti[[#This Row],[GG SCADENZA]])</f>
        <v>46030</v>
      </c>
      <c r="M70" s="2" t="str">
        <f>IFERROR(VLOOKUP(C70,MATRICI!$A$4:$C$200,2,FALSE),"")</f>
        <v>2 INVESTIMENTI</v>
      </c>
      <c r="N70" s="2" t="str">
        <f t="shared" si="9"/>
        <v>ENTRATE</v>
      </c>
      <c r="O70" s="2" t="str">
        <f t="shared" ca="1" si="10"/>
        <v>2026-01-05 (S02)</v>
      </c>
      <c r="P70" s="2" t="str">
        <f t="shared" ca="1" si="11"/>
        <v>2026-01</v>
      </c>
      <c r="Q70" s="2">
        <f t="shared" ca="1" si="12"/>
        <v>0</v>
      </c>
      <c r="R70" s="2" t="str">
        <f t="shared" ca="1" si="13"/>
        <v>SI</v>
      </c>
      <c r="S70" s="2" t="str">
        <f t="shared" ca="1" si="14"/>
        <v>ESEGUITO</v>
      </c>
      <c r="T70" s="2" t="str">
        <f t="shared" ca="1" si="15"/>
        <v>NO</v>
      </c>
      <c r="U70" s="2" t="str">
        <f t="shared" ca="1" si="16"/>
        <v>NO</v>
      </c>
      <c r="V70" s="2" t="str">
        <f t="shared" ca="1" si="17"/>
        <v>NO</v>
      </c>
      <c r="W70" s="2">
        <f>IFERROR(VLOOKUP(C70,MATRICI!$A$4:$C$200,3,FALSE),"")</f>
        <v>0</v>
      </c>
      <c r="X70" s="82">
        <v>-200</v>
      </c>
      <c r="Y70" s="82"/>
      <c r="Z70" s="82">
        <v>-200</v>
      </c>
    </row>
    <row r="71" spans="1:26" customFormat="1" hidden="1" x14ac:dyDescent="0.3">
      <c r="A71" s="1">
        <f ca="1">lunediDiOggi+Movimenti[[#This Row],[GG MOVIMENTO]]</f>
        <v>46032</v>
      </c>
      <c r="B71" t="s">
        <v>78</v>
      </c>
      <c r="C71" t="s">
        <v>7</v>
      </c>
      <c r="D71" s="3">
        <v>-5500</v>
      </c>
      <c r="E71" t="s">
        <v>25</v>
      </c>
      <c r="F71" t="s">
        <v>28</v>
      </c>
      <c r="G71" t="s">
        <v>31</v>
      </c>
      <c r="H71" t="s">
        <v>34</v>
      </c>
      <c r="J71" s="84">
        <f ca="1">IF(Movimenti[[#This Row],[GG DOCUMENTO]]="",0,lunediDiOggi+Movimenti[[#This Row],[GG DOCUMENTO]])</f>
        <v>46002</v>
      </c>
      <c r="K71" s="84">
        <f ca="1">IF(Movimenti[[#This Row],[GG SCADENZA]]="",0,lunediDiOggi+Movimenti[[#This Row],[GG SCADENZA]])</f>
        <v>46032</v>
      </c>
      <c r="M71" s="2" t="str">
        <f>IFERROR(VLOOKUP(C71,MATRICI!$A$4:$C$200,2,FALSE),"")</f>
        <v>1 OPERATIVA</v>
      </c>
      <c r="N71" s="2" t="str">
        <f t="shared" si="9"/>
        <v>USCITE</v>
      </c>
      <c r="O71" s="2" t="str">
        <f t="shared" ca="1" si="10"/>
        <v>2026-01-05 (S02)</v>
      </c>
      <c r="P71" s="2" t="str">
        <f t="shared" ca="1" si="11"/>
        <v>2026-01</v>
      </c>
      <c r="Q71" s="2">
        <f t="shared" ca="1" si="12"/>
        <v>0</v>
      </c>
      <c r="R71" s="2" t="str">
        <f t="shared" ca="1" si="13"/>
        <v>SI</v>
      </c>
      <c r="S71" s="2" t="str">
        <f t="shared" ca="1" si="14"/>
        <v>ESEGUITO</v>
      </c>
      <c r="T71" s="2" t="str">
        <f t="shared" ca="1" si="15"/>
        <v>NO</v>
      </c>
      <c r="U71" s="2" t="str">
        <f t="shared" ca="1" si="16"/>
        <v>NO</v>
      </c>
      <c r="V71" s="2" t="str">
        <f t="shared" ca="1" si="17"/>
        <v>NO</v>
      </c>
      <c r="W71" s="2" t="str">
        <f>IFERROR(VLOOKUP(C71,MATRICI!$A$4:$C$200,3,FALSE),"")</f>
        <v>DPO</v>
      </c>
      <c r="X71" s="82">
        <v>-198</v>
      </c>
      <c r="Y71" s="82">
        <v>-228</v>
      </c>
      <c r="Z71" s="82">
        <v>-198</v>
      </c>
    </row>
    <row r="72" spans="1:26" customFormat="1" hidden="1" x14ac:dyDescent="0.3">
      <c r="A72" s="1">
        <f ca="1">lunediDiOggi+Movimenti[[#This Row],[GG MOVIMENTO]]</f>
        <v>46034</v>
      </c>
      <c r="B72" t="s">
        <v>157</v>
      </c>
      <c r="C72" t="s">
        <v>16</v>
      </c>
      <c r="D72" s="3">
        <v>8000</v>
      </c>
      <c r="E72" t="s">
        <v>25</v>
      </c>
      <c r="F72" t="s">
        <v>28</v>
      </c>
      <c r="G72" t="s">
        <v>31</v>
      </c>
      <c r="H72" t="s">
        <v>34</v>
      </c>
      <c r="J72" s="84">
        <f>IF(Movimenti[[#This Row],[GG DOCUMENTO]]="",0,lunediDiOggi+Movimenti[[#This Row],[GG DOCUMENTO]])</f>
        <v>0</v>
      </c>
      <c r="K72" s="84">
        <f ca="1">IF(Movimenti[[#This Row],[GG SCADENZA]]="",0,lunediDiOggi+Movimenti[[#This Row],[GG SCADENZA]])</f>
        <v>46034</v>
      </c>
      <c r="M72" s="2" t="str">
        <f>IFERROR(VLOOKUP(C72,MATRICI!$A$4:$C$200,2,FALSE),"")</f>
        <v>2 INVESTIMENTI</v>
      </c>
      <c r="N72" s="2" t="str">
        <f t="shared" si="9"/>
        <v>ENTRATE</v>
      </c>
      <c r="O72" s="2" t="str">
        <f t="shared" ca="1" si="10"/>
        <v>2026-01-12 (S03)</v>
      </c>
      <c r="P72" s="2" t="str">
        <f t="shared" ca="1" si="11"/>
        <v>2026-01</v>
      </c>
      <c r="Q72" s="2">
        <f t="shared" ca="1" si="12"/>
        <v>0</v>
      </c>
      <c r="R72" s="2" t="str">
        <f t="shared" ca="1" si="13"/>
        <v>SI</v>
      </c>
      <c r="S72" s="2" t="str">
        <f t="shared" ca="1" si="14"/>
        <v>ESEGUITO</v>
      </c>
      <c r="T72" s="2" t="str">
        <f t="shared" ca="1" si="15"/>
        <v>NO</v>
      </c>
      <c r="U72" s="2" t="str">
        <f t="shared" ca="1" si="16"/>
        <v>NO</v>
      </c>
      <c r="V72" s="2" t="str">
        <f t="shared" ca="1" si="17"/>
        <v>NO</v>
      </c>
      <c r="W72" s="2">
        <f>IFERROR(VLOOKUP(C72,MATRICI!$A$4:$C$200,3,FALSE),"")</f>
        <v>0</v>
      </c>
      <c r="X72" s="82">
        <v>-196</v>
      </c>
      <c r="Y72" s="82"/>
      <c r="Z72" s="82">
        <v>-196</v>
      </c>
    </row>
    <row r="73" spans="1:26" customFormat="1" hidden="1" x14ac:dyDescent="0.3">
      <c r="A73" s="1">
        <f ca="1">lunediDiOggi+Movimenti[[#This Row],[GG MOVIMENTO]]</f>
        <v>46038</v>
      </c>
      <c r="B73" t="s">
        <v>151</v>
      </c>
      <c r="C73" t="s">
        <v>21</v>
      </c>
      <c r="D73" s="3">
        <v>-2400</v>
      </c>
      <c r="E73" t="s">
        <v>25</v>
      </c>
      <c r="F73" t="s">
        <v>28</v>
      </c>
      <c r="G73" t="s">
        <v>31</v>
      </c>
      <c r="H73" t="s">
        <v>36</v>
      </c>
      <c r="J73" s="84">
        <f>IF(Movimenti[[#This Row],[GG DOCUMENTO]]="",0,lunediDiOggi+Movimenti[[#This Row],[GG DOCUMENTO]])</f>
        <v>0</v>
      </c>
      <c r="K73" s="84">
        <f ca="1">IF(Movimenti[[#This Row],[GG SCADENZA]]="",0,lunediDiOggi+Movimenti[[#This Row],[GG SCADENZA]])</f>
        <v>46038</v>
      </c>
      <c r="M73" s="2" t="str">
        <f>IFERROR(VLOOKUP(C73,MATRICI!$A$4:$C$200,2,FALSE),"")</f>
        <v>3 FINANZIAMENTI</v>
      </c>
      <c r="N73" s="2" t="str">
        <f t="shared" si="9"/>
        <v>USCITE</v>
      </c>
      <c r="O73" s="2" t="str">
        <f t="shared" ca="1" si="10"/>
        <v>2026-01-12 (S03)</v>
      </c>
      <c r="P73" s="2" t="str">
        <f t="shared" ca="1" si="11"/>
        <v>2026-01</v>
      </c>
      <c r="Q73" s="2">
        <f t="shared" ca="1" si="12"/>
        <v>0</v>
      </c>
      <c r="R73" s="2" t="str">
        <f t="shared" ca="1" si="13"/>
        <v>SI</v>
      </c>
      <c r="S73" s="2" t="str">
        <f t="shared" ca="1" si="14"/>
        <v>ESEGUITO</v>
      </c>
      <c r="T73" s="2" t="str">
        <f t="shared" ca="1" si="15"/>
        <v>NO</v>
      </c>
      <c r="U73" s="2" t="str">
        <f t="shared" ca="1" si="16"/>
        <v>NO</v>
      </c>
      <c r="V73" s="2" t="str">
        <f t="shared" ca="1" si="17"/>
        <v>NO</v>
      </c>
      <c r="W73" s="2">
        <f>IFERROR(VLOOKUP(C73,MATRICI!$A$4:$C$200,3,FALSE),"")</f>
        <v>0</v>
      </c>
      <c r="X73" s="82">
        <v>-192</v>
      </c>
      <c r="Y73" s="82"/>
      <c r="Z73" s="82">
        <v>-192</v>
      </c>
    </row>
    <row r="74" spans="1:26" customFormat="1" hidden="1" x14ac:dyDescent="0.3">
      <c r="A74" s="1">
        <f ca="1">lunediDiOggi+Movimenti[[#This Row],[GG MOVIMENTO]]</f>
        <v>46039</v>
      </c>
      <c r="B74" t="s">
        <v>66</v>
      </c>
      <c r="C74" t="s">
        <v>11</v>
      </c>
      <c r="D74" s="3">
        <v>-8500</v>
      </c>
      <c r="E74" t="s">
        <v>25</v>
      </c>
      <c r="F74" t="s">
        <v>28</v>
      </c>
      <c r="G74" t="s">
        <v>31</v>
      </c>
      <c r="H74" t="s">
        <v>38</v>
      </c>
      <c r="J74" s="84">
        <f>IF(Movimenti[[#This Row],[GG DOCUMENTO]]="",0,lunediDiOggi+Movimenti[[#This Row],[GG DOCUMENTO]])</f>
        <v>0</v>
      </c>
      <c r="K74" s="84">
        <f ca="1">IF(Movimenti[[#This Row],[GG SCADENZA]]="",0,lunediDiOggi+Movimenti[[#This Row],[GG SCADENZA]])</f>
        <v>46039</v>
      </c>
      <c r="M74" s="2" t="str">
        <f>IFERROR(VLOOKUP(C74,MATRICI!$A$4:$C$200,2,FALSE),"")</f>
        <v>1 OPERATIVA</v>
      </c>
      <c r="N74" s="2" t="str">
        <f t="shared" si="9"/>
        <v>USCITE</v>
      </c>
      <c r="O74" s="2" t="str">
        <f t="shared" ca="1" si="10"/>
        <v>2026-01-12 (S03)</v>
      </c>
      <c r="P74" s="2" t="str">
        <f t="shared" ca="1" si="11"/>
        <v>2026-01</v>
      </c>
      <c r="Q74" s="2">
        <f t="shared" ca="1" si="12"/>
        <v>0</v>
      </c>
      <c r="R74" s="2" t="str">
        <f t="shared" ca="1" si="13"/>
        <v>SI</v>
      </c>
      <c r="S74" s="2" t="str">
        <f t="shared" ca="1" si="14"/>
        <v>ESEGUITO</v>
      </c>
      <c r="T74" s="2" t="str">
        <f t="shared" ca="1" si="15"/>
        <v>NO</v>
      </c>
      <c r="U74" s="2" t="str">
        <f t="shared" ca="1" si="16"/>
        <v>NO</v>
      </c>
      <c r="V74" s="2" t="str">
        <f t="shared" ca="1" si="17"/>
        <v>NO</v>
      </c>
      <c r="W74" s="2">
        <f>IFERROR(VLOOKUP(C74,MATRICI!$A$4:$C$200,3,FALSE),"")</f>
        <v>0</v>
      </c>
      <c r="X74" s="82">
        <v>-191</v>
      </c>
      <c r="Y74" s="82"/>
      <c r="Z74" s="82">
        <v>-191</v>
      </c>
    </row>
    <row r="75" spans="1:26" customFormat="1" hidden="1" x14ac:dyDescent="0.3">
      <c r="A75" s="1">
        <f ca="1">lunediDiOggi+Movimenti[[#This Row],[GG MOVIMENTO]]</f>
        <v>46041</v>
      </c>
      <c r="B75" t="s">
        <v>148</v>
      </c>
      <c r="C75" t="s">
        <v>3</v>
      </c>
      <c r="D75" s="3">
        <v>30000</v>
      </c>
      <c r="E75" t="s">
        <v>25</v>
      </c>
      <c r="F75" t="s">
        <v>28</v>
      </c>
      <c r="G75" t="s">
        <v>31</v>
      </c>
      <c r="H75" t="s">
        <v>34</v>
      </c>
      <c r="J75" s="84">
        <f ca="1">IF(Movimenti[[#This Row],[GG DOCUMENTO]]="",0,lunediDiOggi+Movimenti[[#This Row],[GG DOCUMENTO]])</f>
        <v>45976</v>
      </c>
      <c r="K75" s="84">
        <f ca="1">IF(Movimenti[[#This Row],[GG SCADENZA]]="",0,lunediDiOggi+Movimenti[[#This Row],[GG SCADENZA]])</f>
        <v>46038</v>
      </c>
      <c r="M75" s="2" t="str">
        <f>IFERROR(VLOOKUP(C75,MATRICI!$A$4:$C$200,2,FALSE),"")</f>
        <v>1 OPERATIVA</v>
      </c>
      <c r="N75" s="2" t="str">
        <f t="shared" si="9"/>
        <v>ENTRATE</v>
      </c>
      <c r="O75" s="2" t="str">
        <f t="shared" ca="1" si="10"/>
        <v>2026-01-19 (S04)</v>
      </c>
      <c r="P75" s="2" t="str">
        <f t="shared" ca="1" si="11"/>
        <v>2026-01</v>
      </c>
      <c r="Q75" s="2">
        <f t="shared" ca="1" si="12"/>
        <v>3</v>
      </c>
      <c r="R75" s="2" t="str">
        <f t="shared" ca="1" si="13"/>
        <v>SI</v>
      </c>
      <c r="S75" s="2" t="str">
        <f t="shared" ca="1" si="14"/>
        <v>ESEGUITO</v>
      </c>
      <c r="T75" s="2" t="str">
        <f t="shared" ca="1" si="15"/>
        <v>NO</v>
      </c>
      <c r="U75" s="2" t="str">
        <f t="shared" ca="1" si="16"/>
        <v>NO</v>
      </c>
      <c r="V75" s="2" t="str">
        <f t="shared" ca="1" si="17"/>
        <v>NO</v>
      </c>
      <c r="W75" s="2" t="str">
        <f>IFERROR(VLOOKUP(C75,MATRICI!$A$4:$C$200,3,FALSE),"")</f>
        <v>DSO</v>
      </c>
      <c r="X75" s="82">
        <v>-189</v>
      </c>
      <c r="Y75" s="82">
        <v>-254</v>
      </c>
      <c r="Z75" s="82">
        <v>-192</v>
      </c>
    </row>
    <row r="76" spans="1:26" customFormat="1" hidden="1" x14ac:dyDescent="0.3">
      <c r="A76" s="1">
        <f ca="1">lunediDiOggi+Movimenti[[#This Row],[GG MOVIMENTO]]</f>
        <v>46047</v>
      </c>
      <c r="B76" t="s">
        <v>150</v>
      </c>
      <c r="C76" t="s">
        <v>21</v>
      </c>
      <c r="D76" s="3">
        <v>-1850</v>
      </c>
      <c r="E76" t="s">
        <v>25</v>
      </c>
      <c r="F76" t="s">
        <v>28</v>
      </c>
      <c r="G76" t="s">
        <v>31</v>
      </c>
      <c r="H76" t="s">
        <v>36</v>
      </c>
      <c r="J76" s="84">
        <f>IF(Movimenti[[#This Row],[GG DOCUMENTO]]="",0,lunediDiOggi+Movimenti[[#This Row],[GG DOCUMENTO]])</f>
        <v>0</v>
      </c>
      <c r="K76" s="84">
        <f ca="1">IF(Movimenti[[#This Row],[GG SCADENZA]]="",0,lunediDiOggi+Movimenti[[#This Row],[GG SCADENZA]])</f>
        <v>46047</v>
      </c>
      <c r="M76" s="2" t="str">
        <f>IFERROR(VLOOKUP(C76,MATRICI!$A$4:$C$200,2,FALSE),"")</f>
        <v>3 FINANZIAMENTI</v>
      </c>
      <c r="N76" s="2" t="str">
        <f t="shared" si="9"/>
        <v>USCITE</v>
      </c>
      <c r="O76" s="2" t="str">
        <f t="shared" ca="1" si="10"/>
        <v>2026-01-19 (S04)</v>
      </c>
      <c r="P76" s="2" t="str">
        <f t="shared" ca="1" si="11"/>
        <v>2026-01</v>
      </c>
      <c r="Q76" s="2">
        <f t="shared" ca="1" si="12"/>
        <v>0</v>
      </c>
      <c r="R76" s="2" t="str">
        <f t="shared" ca="1" si="13"/>
        <v>SI</v>
      </c>
      <c r="S76" s="2" t="str">
        <f t="shared" ca="1" si="14"/>
        <v>ESEGUITO</v>
      </c>
      <c r="T76" s="2" t="str">
        <f t="shared" ca="1" si="15"/>
        <v>NO</v>
      </c>
      <c r="U76" s="2" t="str">
        <f t="shared" ca="1" si="16"/>
        <v>NO</v>
      </c>
      <c r="V76" s="2" t="str">
        <f t="shared" ca="1" si="17"/>
        <v>NO</v>
      </c>
      <c r="W76" s="2">
        <f>IFERROR(VLOOKUP(C76,MATRICI!$A$4:$C$200,3,FALSE),"")</f>
        <v>0</v>
      </c>
      <c r="X76" s="82">
        <v>-183</v>
      </c>
      <c r="Y76" s="82"/>
      <c r="Z76" s="82">
        <v>-183</v>
      </c>
    </row>
    <row r="77" spans="1:26" customFormat="1" hidden="1" x14ac:dyDescent="0.3">
      <c r="A77" s="1">
        <f ca="1">lunediDiOggi+Movimenti[[#This Row],[GG MOVIMENTO]]</f>
        <v>46049</v>
      </c>
      <c r="B77" t="s">
        <v>149</v>
      </c>
      <c r="C77" t="s">
        <v>9</v>
      </c>
      <c r="D77" s="3">
        <v>-3100</v>
      </c>
      <c r="E77" t="s">
        <v>25</v>
      </c>
      <c r="F77" t="s">
        <v>28</v>
      </c>
      <c r="G77" t="s">
        <v>31</v>
      </c>
      <c r="H77" t="s">
        <v>36</v>
      </c>
      <c r="J77" s="84">
        <f>IF(Movimenti[[#This Row],[GG DOCUMENTO]]="",0,lunediDiOggi+Movimenti[[#This Row],[GG DOCUMENTO]])</f>
        <v>0</v>
      </c>
      <c r="K77" s="84">
        <f ca="1">IF(Movimenti[[#This Row],[GG SCADENZA]]="",0,lunediDiOggi+Movimenti[[#This Row],[GG SCADENZA]])</f>
        <v>46049</v>
      </c>
      <c r="M77" s="2" t="str">
        <f>IFERROR(VLOOKUP(C77,MATRICI!$A$4:$C$200,2,FALSE),"")</f>
        <v>1 OPERATIVA</v>
      </c>
      <c r="N77" s="2" t="str">
        <f t="shared" si="9"/>
        <v>USCITE</v>
      </c>
      <c r="O77" s="2" t="str">
        <f t="shared" ca="1" si="10"/>
        <v>2026-01-26 (S05)</v>
      </c>
      <c r="P77" s="2" t="str">
        <f t="shared" ca="1" si="11"/>
        <v>2026-01</v>
      </c>
      <c r="Q77" s="2">
        <f t="shared" ca="1" si="12"/>
        <v>0</v>
      </c>
      <c r="R77" s="2" t="str">
        <f t="shared" ca="1" si="13"/>
        <v>SI</v>
      </c>
      <c r="S77" s="2" t="str">
        <f t="shared" ca="1" si="14"/>
        <v>ESEGUITO</v>
      </c>
      <c r="T77" s="2" t="str">
        <f t="shared" ca="1" si="15"/>
        <v>NO</v>
      </c>
      <c r="U77" s="2" t="str">
        <f t="shared" ca="1" si="16"/>
        <v>NO</v>
      </c>
      <c r="V77" s="2" t="str">
        <f t="shared" ca="1" si="17"/>
        <v>NO</v>
      </c>
      <c r="W77" s="2">
        <f>IFERROR(VLOOKUP(C77,MATRICI!$A$4:$C$200,3,FALSE),"")</f>
        <v>0</v>
      </c>
      <c r="X77" s="82">
        <v>-181</v>
      </c>
      <c r="Y77" s="82"/>
      <c r="Z77" s="82">
        <v>-181</v>
      </c>
    </row>
    <row r="78" spans="1:26" customFormat="1" hidden="1" x14ac:dyDescent="0.3">
      <c r="A78" s="1">
        <f ca="1">lunediDiOggi+Movimenti[[#This Row],[GG MOVIMENTO]]</f>
        <v>46057</v>
      </c>
      <c r="B78" t="s">
        <v>60</v>
      </c>
      <c r="C78" t="s">
        <v>6</v>
      </c>
      <c r="D78" s="3">
        <v>-7900</v>
      </c>
      <c r="E78" t="s">
        <v>25</v>
      </c>
      <c r="F78" t="s">
        <v>28</v>
      </c>
      <c r="G78" t="s">
        <v>31</v>
      </c>
      <c r="H78" t="s">
        <v>35</v>
      </c>
      <c r="J78" s="84">
        <f ca="1">IF(Movimenti[[#This Row],[GG DOCUMENTO]]="",0,lunediDiOggi+Movimenti[[#This Row],[GG DOCUMENTO]])</f>
        <v>46012</v>
      </c>
      <c r="K78" s="84">
        <f ca="1">IF(Movimenti[[#This Row],[GG SCADENZA]]="",0,lunediDiOggi+Movimenti[[#This Row],[GG SCADENZA]])</f>
        <v>46057</v>
      </c>
      <c r="M78" s="2" t="str">
        <f>IFERROR(VLOOKUP(C78,MATRICI!$A$4:$C$200,2,FALSE),"")</f>
        <v>1 OPERATIVA</v>
      </c>
      <c r="N78" s="2" t="str">
        <f t="shared" si="9"/>
        <v>USCITE</v>
      </c>
      <c r="O78" s="2" t="str">
        <f t="shared" ca="1" si="10"/>
        <v>2026-02-02 (S06)</v>
      </c>
      <c r="P78" s="2" t="str">
        <f t="shared" ca="1" si="11"/>
        <v>2026-02</v>
      </c>
      <c r="Q78" s="2">
        <f t="shared" ca="1" si="12"/>
        <v>0</v>
      </c>
      <c r="R78" s="2" t="str">
        <f t="shared" ca="1" si="13"/>
        <v>SI</v>
      </c>
      <c r="S78" s="2" t="str">
        <f t="shared" ca="1" si="14"/>
        <v>ESEGUITO</v>
      </c>
      <c r="T78" s="2" t="str">
        <f t="shared" ca="1" si="15"/>
        <v>NO</v>
      </c>
      <c r="U78" s="2" t="str">
        <f t="shared" ca="1" si="16"/>
        <v>NO</v>
      </c>
      <c r="V78" s="2" t="str">
        <f t="shared" ca="1" si="17"/>
        <v>NO</v>
      </c>
      <c r="W78" s="2" t="str">
        <f>IFERROR(VLOOKUP(C78,MATRICI!$A$4:$C$200,3,FALSE),"")</f>
        <v>DPO</v>
      </c>
      <c r="X78" s="82">
        <v>-173</v>
      </c>
      <c r="Y78" s="82">
        <v>-218</v>
      </c>
      <c r="Z78" s="82">
        <v>-173</v>
      </c>
    </row>
    <row r="79" spans="1:26" customFormat="1" hidden="1" x14ac:dyDescent="0.3">
      <c r="A79" s="1">
        <f ca="1">lunediDiOggi+Movimenti[[#This Row],[GG MOVIMENTO]]</f>
        <v>46059</v>
      </c>
      <c r="B79" t="s">
        <v>147</v>
      </c>
      <c r="C79" t="s">
        <v>3</v>
      </c>
      <c r="D79" s="3">
        <v>27000</v>
      </c>
      <c r="E79" t="s">
        <v>25</v>
      </c>
      <c r="F79" t="s">
        <v>28</v>
      </c>
      <c r="G79" t="s">
        <v>31</v>
      </c>
      <c r="H79" t="s">
        <v>34</v>
      </c>
      <c r="J79" s="84">
        <f ca="1">IF(Movimenti[[#This Row],[GG DOCUMENTO]]="",0,lunediDiOggi+Movimenti[[#This Row],[GG DOCUMENTO]])</f>
        <v>46004</v>
      </c>
      <c r="K79" s="84">
        <f ca="1">IF(Movimenti[[#This Row],[GG SCADENZA]]="",0,lunediDiOggi+Movimenti[[#This Row],[GG SCADENZA]])</f>
        <v>46057</v>
      </c>
      <c r="M79" s="2" t="str">
        <f>IFERROR(VLOOKUP(C79,MATRICI!$A$4:$C$200,2,FALSE),"")</f>
        <v>1 OPERATIVA</v>
      </c>
      <c r="N79" s="2" t="str">
        <f t="shared" si="9"/>
        <v>ENTRATE</v>
      </c>
      <c r="O79" s="2" t="str">
        <f t="shared" ca="1" si="10"/>
        <v>2026-02-02 (S06)</v>
      </c>
      <c r="P79" s="2" t="str">
        <f t="shared" ca="1" si="11"/>
        <v>2026-02</v>
      </c>
      <c r="Q79" s="2">
        <f t="shared" ca="1" si="12"/>
        <v>2</v>
      </c>
      <c r="R79" s="2" t="str">
        <f t="shared" ca="1" si="13"/>
        <v>SI</v>
      </c>
      <c r="S79" s="2" t="str">
        <f t="shared" ca="1" si="14"/>
        <v>ESEGUITO</v>
      </c>
      <c r="T79" s="2" t="str">
        <f t="shared" ca="1" si="15"/>
        <v>NO</v>
      </c>
      <c r="U79" s="2" t="str">
        <f t="shared" ca="1" si="16"/>
        <v>NO</v>
      </c>
      <c r="V79" s="2" t="str">
        <f t="shared" ca="1" si="17"/>
        <v>NO</v>
      </c>
      <c r="W79" s="2" t="str">
        <f>IFERROR(VLOOKUP(C79,MATRICI!$A$4:$C$200,3,FALSE),"")</f>
        <v>DSO</v>
      </c>
      <c r="X79" s="82">
        <v>-171</v>
      </c>
      <c r="Y79" s="82">
        <v>-226</v>
      </c>
      <c r="Z79" s="82">
        <v>-173</v>
      </c>
    </row>
    <row r="80" spans="1:26" customFormat="1" hidden="1" x14ac:dyDescent="0.3">
      <c r="A80" s="1">
        <f ca="1">lunediDiOggi+Movimenti[[#This Row],[GG MOVIMENTO]]</f>
        <v>46060</v>
      </c>
      <c r="B80" t="s">
        <v>8</v>
      </c>
      <c r="C80" t="s">
        <v>8</v>
      </c>
      <c r="D80" s="3">
        <v>-24800</v>
      </c>
      <c r="E80" t="s">
        <v>25</v>
      </c>
      <c r="F80" t="s">
        <v>28</v>
      </c>
      <c r="G80" t="s">
        <v>31</v>
      </c>
      <c r="H80" t="s">
        <v>34</v>
      </c>
      <c r="J80" s="84">
        <f>IF(Movimenti[[#This Row],[GG DOCUMENTO]]="",0,lunediDiOggi+Movimenti[[#This Row],[GG DOCUMENTO]])</f>
        <v>0</v>
      </c>
      <c r="K80" s="84">
        <f ca="1">IF(Movimenti[[#This Row],[GG SCADENZA]]="",0,lunediDiOggi+Movimenti[[#This Row],[GG SCADENZA]])</f>
        <v>46060</v>
      </c>
      <c r="M80" s="2" t="str">
        <f>IFERROR(VLOOKUP(C80,MATRICI!$A$4:$C$200,2,FALSE),"")</f>
        <v>1 OPERATIVA</v>
      </c>
      <c r="N80" s="2" t="str">
        <f t="shared" si="9"/>
        <v>USCITE</v>
      </c>
      <c r="O80" s="2" t="str">
        <f t="shared" ca="1" si="10"/>
        <v>2026-02-02 (S06)</v>
      </c>
      <c r="P80" s="2" t="str">
        <f t="shared" ca="1" si="11"/>
        <v>2026-02</v>
      </c>
      <c r="Q80" s="2">
        <f t="shared" ca="1" si="12"/>
        <v>0</v>
      </c>
      <c r="R80" s="2" t="str">
        <f t="shared" ca="1" si="13"/>
        <v>SI</v>
      </c>
      <c r="S80" s="2" t="str">
        <f t="shared" ca="1" si="14"/>
        <v>ESEGUITO</v>
      </c>
      <c r="T80" s="2" t="str">
        <f t="shared" ca="1" si="15"/>
        <v>NO</v>
      </c>
      <c r="U80" s="2" t="str">
        <f t="shared" ca="1" si="16"/>
        <v>NO</v>
      </c>
      <c r="V80" s="2" t="str">
        <f t="shared" ca="1" si="17"/>
        <v>NO</v>
      </c>
      <c r="W80" s="2">
        <f>IFERROR(VLOOKUP(C80,MATRICI!$A$4:$C$200,3,FALSE),"")</f>
        <v>0</v>
      </c>
      <c r="X80" s="82">
        <v>-170</v>
      </c>
      <c r="Y80" s="82"/>
      <c r="Z80" s="82">
        <v>-170</v>
      </c>
    </row>
    <row r="81" spans="1:26" customFormat="1" hidden="1" x14ac:dyDescent="0.3">
      <c r="A81" s="1">
        <f ca="1">lunediDiOggi+Movimenti[[#This Row],[GG MOVIMENTO]]</f>
        <v>46063</v>
      </c>
      <c r="B81" t="s">
        <v>78</v>
      </c>
      <c r="C81" t="s">
        <v>7</v>
      </c>
      <c r="D81" s="3">
        <v>-4300</v>
      </c>
      <c r="E81" t="s">
        <v>25</v>
      </c>
      <c r="F81" t="s">
        <v>28</v>
      </c>
      <c r="G81" t="s">
        <v>31</v>
      </c>
      <c r="H81" t="s">
        <v>34</v>
      </c>
      <c r="J81" s="84">
        <f ca="1">IF(Movimenti[[#This Row],[GG DOCUMENTO]]="",0,lunediDiOggi+Movimenti[[#This Row],[GG DOCUMENTO]])</f>
        <v>46028</v>
      </c>
      <c r="K81" s="84">
        <f ca="1">IF(Movimenti[[#This Row],[GG SCADENZA]]="",0,lunediDiOggi+Movimenti[[#This Row],[GG SCADENZA]])</f>
        <v>46063</v>
      </c>
      <c r="M81" s="2" t="str">
        <f>IFERROR(VLOOKUP(C81,MATRICI!$A$4:$C$200,2,FALSE),"")</f>
        <v>1 OPERATIVA</v>
      </c>
      <c r="N81" s="2" t="str">
        <f t="shared" si="9"/>
        <v>USCITE</v>
      </c>
      <c r="O81" s="2" t="str">
        <f t="shared" ca="1" si="10"/>
        <v>2026-02-09 (S07)</v>
      </c>
      <c r="P81" s="2" t="str">
        <f t="shared" ca="1" si="11"/>
        <v>2026-02</v>
      </c>
      <c r="Q81" s="2">
        <f t="shared" ca="1" si="12"/>
        <v>0</v>
      </c>
      <c r="R81" s="2" t="str">
        <f t="shared" ca="1" si="13"/>
        <v>SI</v>
      </c>
      <c r="S81" s="2" t="str">
        <f t="shared" ca="1" si="14"/>
        <v>ESEGUITO</v>
      </c>
      <c r="T81" s="2" t="str">
        <f t="shared" ca="1" si="15"/>
        <v>NO</v>
      </c>
      <c r="U81" s="2" t="str">
        <f t="shared" ca="1" si="16"/>
        <v>NO</v>
      </c>
      <c r="V81" s="2" t="str">
        <f t="shared" ca="1" si="17"/>
        <v>NO</v>
      </c>
      <c r="W81" s="2" t="str">
        <f>IFERROR(VLOOKUP(C81,MATRICI!$A$4:$C$200,3,FALSE),"")</f>
        <v>DPO</v>
      </c>
      <c r="X81" s="82">
        <v>-167</v>
      </c>
      <c r="Y81" s="82">
        <v>-202</v>
      </c>
      <c r="Z81" s="82">
        <v>-167</v>
      </c>
    </row>
    <row r="82" spans="1:26" customFormat="1" hidden="1" x14ac:dyDescent="0.3">
      <c r="A82" s="1">
        <f ca="1">lunediDiOggi+Movimenti[[#This Row],[GG MOVIMENTO]]</f>
        <v>46069</v>
      </c>
      <c r="B82" t="s">
        <v>151</v>
      </c>
      <c r="C82" t="s">
        <v>21</v>
      </c>
      <c r="D82" s="3">
        <v>-2400</v>
      </c>
      <c r="E82" t="s">
        <v>25</v>
      </c>
      <c r="F82" t="s">
        <v>28</v>
      </c>
      <c r="G82" t="s">
        <v>31</v>
      </c>
      <c r="H82" t="s">
        <v>36</v>
      </c>
      <c r="J82" s="84">
        <f>IF(Movimenti[[#This Row],[GG DOCUMENTO]]="",0,lunediDiOggi+Movimenti[[#This Row],[GG DOCUMENTO]])</f>
        <v>0</v>
      </c>
      <c r="K82" s="84">
        <f ca="1">IF(Movimenti[[#This Row],[GG SCADENZA]]="",0,lunediDiOggi+Movimenti[[#This Row],[GG SCADENZA]])</f>
        <v>46069</v>
      </c>
      <c r="M82" s="2" t="str">
        <f>IFERROR(VLOOKUP(C82,MATRICI!$A$4:$C$200,2,FALSE),"")</f>
        <v>3 FINANZIAMENTI</v>
      </c>
      <c r="N82" s="2" t="str">
        <f t="shared" si="9"/>
        <v>USCITE</v>
      </c>
      <c r="O82" s="2" t="str">
        <f t="shared" ca="1" si="10"/>
        <v>2026-02-16 (S08)</v>
      </c>
      <c r="P82" s="2" t="str">
        <f t="shared" ca="1" si="11"/>
        <v>2026-02</v>
      </c>
      <c r="Q82" s="2">
        <f t="shared" ca="1" si="12"/>
        <v>0</v>
      </c>
      <c r="R82" s="2" t="str">
        <f t="shared" ca="1" si="13"/>
        <v>SI</v>
      </c>
      <c r="S82" s="2" t="str">
        <f t="shared" ca="1" si="14"/>
        <v>ESEGUITO</v>
      </c>
      <c r="T82" s="2" t="str">
        <f t="shared" ca="1" si="15"/>
        <v>NO</v>
      </c>
      <c r="U82" s="2" t="str">
        <f t="shared" ca="1" si="16"/>
        <v>NO</v>
      </c>
      <c r="V82" s="2" t="str">
        <f t="shared" ca="1" si="17"/>
        <v>NO</v>
      </c>
      <c r="W82" s="2">
        <f>IFERROR(VLOOKUP(C82,MATRICI!$A$4:$C$200,3,FALSE),"")</f>
        <v>0</v>
      </c>
      <c r="X82" s="82">
        <v>-161</v>
      </c>
      <c r="Y82" s="82"/>
      <c r="Z82" s="82">
        <v>-161</v>
      </c>
    </row>
    <row r="83" spans="1:26" customFormat="1" hidden="1" x14ac:dyDescent="0.3">
      <c r="A83" s="1">
        <f ca="1">lunediDiOggi+Movimenti[[#This Row],[GG MOVIMENTO]]</f>
        <v>46070</v>
      </c>
      <c r="B83" t="s">
        <v>66</v>
      </c>
      <c r="C83" t="s">
        <v>11</v>
      </c>
      <c r="D83" s="3">
        <v>-8500</v>
      </c>
      <c r="E83" t="s">
        <v>25</v>
      </c>
      <c r="F83" t="s">
        <v>28</v>
      </c>
      <c r="G83" t="s">
        <v>31</v>
      </c>
      <c r="H83" t="s">
        <v>38</v>
      </c>
      <c r="J83" s="84">
        <f>IF(Movimenti[[#This Row],[GG DOCUMENTO]]="",0,lunediDiOggi+Movimenti[[#This Row],[GG DOCUMENTO]])</f>
        <v>0</v>
      </c>
      <c r="K83" s="84">
        <f ca="1">IF(Movimenti[[#This Row],[GG SCADENZA]]="",0,lunediDiOggi+Movimenti[[#This Row],[GG SCADENZA]])</f>
        <v>46070</v>
      </c>
      <c r="M83" s="2" t="str">
        <f>IFERROR(VLOOKUP(C83,MATRICI!$A$4:$C$200,2,FALSE),"")</f>
        <v>1 OPERATIVA</v>
      </c>
      <c r="N83" s="2" t="str">
        <f t="shared" si="9"/>
        <v>USCITE</v>
      </c>
      <c r="O83" s="2" t="str">
        <f t="shared" ca="1" si="10"/>
        <v>2026-02-16 (S08)</v>
      </c>
      <c r="P83" s="2" t="str">
        <f t="shared" ca="1" si="11"/>
        <v>2026-02</v>
      </c>
      <c r="Q83" s="2">
        <f t="shared" ca="1" si="12"/>
        <v>0</v>
      </c>
      <c r="R83" s="2" t="str">
        <f t="shared" ca="1" si="13"/>
        <v>SI</v>
      </c>
      <c r="S83" s="2" t="str">
        <f t="shared" ca="1" si="14"/>
        <v>ESEGUITO</v>
      </c>
      <c r="T83" s="2" t="str">
        <f t="shared" ca="1" si="15"/>
        <v>NO</v>
      </c>
      <c r="U83" s="2" t="str">
        <f t="shared" ca="1" si="16"/>
        <v>NO</v>
      </c>
      <c r="V83" s="2" t="str">
        <f t="shared" ca="1" si="17"/>
        <v>NO</v>
      </c>
      <c r="W83" s="2">
        <f>IFERROR(VLOOKUP(C83,MATRICI!$A$4:$C$200,3,FALSE),"")</f>
        <v>0</v>
      </c>
      <c r="X83" s="82">
        <v>-160</v>
      </c>
      <c r="Y83" s="82"/>
      <c r="Z83" s="82">
        <v>-160</v>
      </c>
    </row>
    <row r="84" spans="1:26" customFormat="1" hidden="1" x14ac:dyDescent="0.3">
      <c r="A84" s="1">
        <f ca="1">lunediDiOggi+Movimenti[[#This Row],[GG MOVIMENTO]]</f>
        <v>46070</v>
      </c>
      <c r="B84" t="s">
        <v>164</v>
      </c>
      <c r="C84" t="s">
        <v>14</v>
      </c>
      <c r="D84" s="3">
        <v>-12000</v>
      </c>
      <c r="E84" t="s">
        <v>25</v>
      </c>
      <c r="F84" t="s">
        <v>28</v>
      </c>
      <c r="G84" t="s">
        <v>31</v>
      </c>
      <c r="H84" t="s">
        <v>34</v>
      </c>
      <c r="J84" s="84">
        <f>IF(Movimenti[[#This Row],[GG DOCUMENTO]]="",0,lunediDiOggi+Movimenti[[#This Row],[GG DOCUMENTO]])</f>
        <v>0</v>
      </c>
      <c r="K84" s="84">
        <f ca="1">IF(Movimenti[[#This Row],[GG SCADENZA]]="",0,lunediDiOggi+Movimenti[[#This Row],[GG SCADENZA]])</f>
        <v>46070</v>
      </c>
      <c r="M84" s="2" t="str">
        <f>IFERROR(VLOOKUP(C84,MATRICI!$A$4:$C$200,2,FALSE),"")</f>
        <v>2 INVESTIMENTI</v>
      </c>
      <c r="N84" s="2" t="str">
        <f t="shared" si="9"/>
        <v>USCITE</v>
      </c>
      <c r="O84" s="2" t="str">
        <f t="shared" ca="1" si="10"/>
        <v>2026-02-16 (S08)</v>
      </c>
      <c r="P84" s="2" t="str">
        <f t="shared" ca="1" si="11"/>
        <v>2026-02</v>
      </c>
      <c r="Q84" s="2">
        <f t="shared" ca="1" si="12"/>
        <v>0</v>
      </c>
      <c r="R84" s="2" t="str">
        <f t="shared" ca="1" si="13"/>
        <v>SI</v>
      </c>
      <c r="S84" s="2" t="str">
        <f t="shared" ca="1" si="14"/>
        <v>ESEGUITO</v>
      </c>
      <c r="T84" s="2" t="str">
        <f t="shared" ca="1" si="15"/>
        <v>NO</v>
      </c>
      <c r="U84" s="2" t="str">
        <f t="shared" ca="1" si="16"/>
        <v>NO</v>
      </c>
      <c r="V84" s="2" t="str">
        <f t="shared" ca="1" si="17"/>
        <v>NO</v>
      </c>
      <c r="W84" s="2">
        <f>IFERROR(VLOOKUP(C84,MATRICI!$A$4:$C$200,3,FALSE),"")</f>
        <v>0</v>
      </c>
      <c r="X84" s="82">
        <v>-160</v>
      </c>
      <c r="Y84" s="82"/>
      <c r="Z84" s="82">
        <v>-160</v>
      </c>
    </row>
    <row r="85" spans="1:26" customFormat="1" hidden="1" x14ac:dyDescent="0.3">
      <c r="A85" s="1">
        <f ca="1">lunediDiOggi+Movimenti[[#This Row],[GG MOVIMENTO]]</f>
        <v>46071</v>
      </c>
      <c r="B85" t="s">
        <v>152</v>
      </c>
      <c r="C85" t="s">
        <v>10</v>
      </c>
      <c r="D85" s="3">
        <v>-2400</v>
      </c>
      <c r="E85" t="s">
        <v>25</v>
      </c>
      <c r="F85" t="s">
        <v>28</v>
      </c>
      <c r="G85" t="s">
        <v>31</v>
      </c>
      <c r="H85" t="s">
        <v>36</v>
      </c>
      <c r="J85" s="84">
        <f ca="1">IF(Movimenti[[#This Row],[GG DOCUMENTO]]="",0,lunediDiOggi+Movimenti[[#This Row],[GG DOCUMENTO]])</f>
        <v>46031</v>
      </c>
      <c r="K85" s="84">
        <f ca="1">IF(Movimenti[[#This Row],[GG SCADENZA]]="",0,lunediDiOggi+Movimenti[[#This Row],[GG SCADENZA]])</f>
        <v>46071</v>
      </c>
      <c r="M85" s="2" t="str">
        <f>IFERROR(VLOOKUP(C85,MATRICI!$A$4:$C$200,2,FALSE),"")</f>
        <v>1 OPERATIVA</v>
      </c>
      <c r="N85" s="2" t="str">
        <f t="shared" si="9"/>
        <v>USCITE</v>
      </c>
      <c r="O85" s="2" t="str">
        <f t="shared" ca="1" si="10"/>
        <v>2026-02-16 (S08)</v>
      </c>
      <c r="P85" s="2" t="str">
        <f t="shared" ca="1" si="11"/>
        <v>2026-02</v>
      </c>
      <c r="Q85" s="2">
        <f t="shared" ca="1" si="12"/>
        <v>0</v>
      </c>
      <c r="R85" s="2" t="str">
        <f t="shared" ca="1" si="13"/>
        <v>SI</v>
      </c>
      <c r="S85" s="2" t="str">
        <f t="shared" ca="1" si="14"/>
        <v>ESEGUITO</v>
      </c>
      <c r="T85" s="2" t="str">
        <f t="shared" ca="1" si="15"/>
        <v>NO</v>
      </c>
      <c r="U85" s="2" t="str">
        <f t="shared" ca="1" si="16"/>
        <v>NO</v>
      </c>
      <c r="V85" s="2" t="str">
        <f t="shared" ca="1" si="17"/>
        <v>NO</v>
      </c>
      <c r="W85" s="2" t="str">
        <f>IFERROR(VLOOKUP(C85,MATRICI!$A$4:$C$200,3,FALSE),"")</f>
        <v>DPO</v>
      </c>
      <c r="X85" s="82">
        <v>-159</v>
      </c>
      <c r="Y85" s="82">
        <v>-199</v>
      </c>
      <c r="Z85" s="82">
        <v>-159</v>
      </c>
    </row>
    <row r="86" spans="1:26" customFormat="1" hidden="1" x14ac:dyDescent="0.3">
      <c r="A86" s="1">
        <f ca="1">lunediDiOggi+Movimenti[[#This Row],[GG MOVIMENTO]]</f>
        <v>46072</v>
      </c>
      <c r="B86" t="s">
        <v>148</v>
      </c>
      <c r="C86" t="s">
        <v>3</v>
      </c>
      <c r="D86" s="3">
        <v>32400</v>
      </c>
      <c r="E86" t="s">
        <v>25</v>
      </c>
      <c r="F86" t="s">
        <v>28</v>
      </c>
      <c r="G86" t="s">
        <v>31</v>
      </c>
      <c r="H86" t="s">
        <v>34</v>
      </c>
      <c r="J86" s="84">
        <f ca="1">IF(Movimenti[[#This Row],[GG DOCUMENTO]]="",0,lunediDiOggi+Movimenti[[#This Row],[GG DOCUMENTO]])</f>
        <v>46012</v>
      </c>
      <c r="K86" s="84">
        <f ca="1">IF(Movimenti[[#This Row],[GG SCADENZA]]="",0,lunediDiOggi+Movimenti[[#This Row],[GG SCADENZA]])</f>
        <v>46069</v>
      </c>
      <c r="M86" s="2" t="str">
        <f>IFERROR(VLOOKUP(C86,MATRICI!$A$4:$C$200,2,FALSE),"")</f>
        <v>1 OPERATIVA</v>
      </c>
      <c r="N86" s="2" t="str">
        <f t="shared" si="9"/>
        <v>ENTRATE</v>
      </c>
      <c r="O86" s="2" t="str">
        <f t="shared" ca="1" si="10"/>
        <v>2026-02-16 (S08)</v>
      </c>
      <c r="P86" s="2" t="str">
        <f t="shared" ca="1" si="11"/>
        <v>2026-02</v>
      </c>
      <c r="Q86" s="2">
        <f t="shared" ca="1" si="12"/>
        <v>3</v>
      </c>
      <c r="R86" s="2" t="str">
        <f t="shared" ca="1" si="13"/>
        <v>SI</v>
      </c>
      <c r="S86" s="2" t="str">
        <f t="shared" ca="1" si="14"/>
        <v>ESEGUITO</v>
      </c>
      <c r="T86" s="2" t="str">
        <f t="shared" ca="1" si="15"/>
        <v>NO</v>
      </c>
      <c r="U86" s="2" t="str">
        <f t="shared" ca="1" si="16"/>
        <v>NO</v>
      </c>
      <c r="V86" s="2" t="str">
        <f t="shared" ca="1" si="17"/>
        <v>NO</v>
      </c>
      <c r="W86" s="2" t="str">
        <f>IFERROR(VLOOKUP(C86,MATRICI!$A$4:$C$200,3,FALSE),"")</f>
        <v>DSO</v>
      </c>
      <c r="X86" s="82">
        <v>-158</v>
      </c>
      <c r="Y86" s="82">
        <v>-218</v>
      </c>
      <c r="Z86" s="82">
        <v>-161</v>
      </c>
    </row>
    <row r="87" spans="1:26" customFormat="1" hidden="1" x14ac:dyDescent="0.3">
      <c r="A87" s="1">
        <f ca="1">lunediDiOggi+Movimenti[[#This Row],[GG MOVIMENTO]]</f>
        <v>46078</v>
      </c>
      <c r="B87" t="s">
        <v>150</v>
      </c>
      <c r="C87" t="s">
        <v>21</v>
      </c>
      <c r="D87" s="3">
        <v>-1850</v>
      </c>
      <c r="E87" t="s">
        <v>25</v>
      </c>
      <c r="F87" t="s">
        <v>28</v>
      </c>
      <c r="G87" t="s">
        <v>31</v>
      </c>
      <c r="H87" t="s">
        <v>36</v>
      </c>
      <c r="J87" s="84">
        <f>IF(Movimenti[[#This Row],[GG DOCUMENTO]]="",0,lunediDiOggi+Movimenti[[#This Row],[GG DOCUMENTO]])</f>
        <v>0</v>
      </c>
      <c r="K87" s="84">
        <f ca="1">IF(Movimenti[[#This Row],[GG SCADENZA]]="",0,lunediDiOggi+Movimenti[[#This Row],[GG SCADENZA]])</f>
        <v>46078</v>
      </c>
      <c r="M87" s="2" t="str">
        <f>IFERROR(VLOOKUP(C87,MATRICI!$A$4:$C$200,2,FALSE),"")</f>
        <v>3 FINANZIAMENTI</v>
      </c>
      <c r="N87" s="2" t="str">
        <f t="shared" si="9"/>
        <v>USCITE</v>
      </c>
      <c r="O87" s="2" t="str">
        <f t="shared" ca="1" si="10"/>
        <v>2026-02-23 (S09)</v>
      </c>
      <c r="P87" s="2" t="str">
        <f t="shared" ca="1" si="11"/>
        <v>2026-02</v>
      </c>
      <c r="Q87" s="2">
        <f t="shared" ca="1" si="12"/>
        <v>0</v>
      </c>
      <c r="R87" s="2" t="str">
        <f t="shared" ca="1" si="13"/>
        <v>SI</v>
      </c>
      <c r="S87" s="2" t="str">
        <f t="shared" ca="1" si="14"/>
        <v>ESEGUITO</v>
      </c>
      <c r="T87" s="2" t="str">
        <f t="shared" ca="1" si="15"/>
        <v>NO</v>
      </c>
      <c r="U87" s="2" t="str">
        <f t="shared" ca="1" si="16"/>
        <v>NO</v>
      </c>
      <c r="V87" s="2" t="str">
        <f t="shared" ca="1" si="17"/>
        <v>NO</v>
      </c>
      <c r="W87" s="2">
        <f>IFERROR(VLOOKUP(C87,MATRICI!$A$4:$C$200,3,FALSE),"")</f>
        <v>0</v>
      </c>
      <c r="X87" s="82">
        <v>-152</v>
      </c>
      <c r="Y87" s="82"/>
      <c r="Z87" s="82">
        <v>-152</v>
      </c>
    </row>
    <row r="88" spans="1:26" customFormat="1" hidden="1" x14ac:dyDescent="0.3">
      <c r="A88" s="1">
        <f ca="1">lunediDiOggi+Movimenti[[#This Row],[GG MOVIMENTO]]</f>
        <v>46080</v>
      </c>
      <c r="B88" t="s">
        <v>149</v>
      </c>
      <c r="C88" t="s">
        <v>9</v>
      </c>
      <c r="D88" s="3">
        <v>-3100</v>
      </c>
      <c r="E88" t="s">
        <v>25</v>
      </c>
      <c r="F88" t="s">
        <v>28</v>
      </c>
      <c r="G88" t="s">
        <v>31</v>
      </c>
      <c r="H88" t="s">
        <v>36</v>
      </c>
      <c r="J88" s="84">
        <f>IF(Movimenti[[#This Row],[GG DOCUMENTO]]="",0,lunediDiOggi+Movimenti[[#This Row],[GG DOCUMENTO]])</f>
        <v>0</v>
      </c>
      <c r="K88" s="84">
        <f ca="1">IF(Movimenti[[#This Row],[GG SCADENZA]]="",0,lunediDiOggi+Movimenti[[#This Row],[GG SCADENZA]])</f>
        <v>46080</v>
      </c>
      <c r="M88" s="2" t="str">
        <f>IFERROR(VLOOKUP(C88,MATRICI!$A$4:$C$200,2,FALSE),"")</f>
        <v>1 OPERATIVA</v>
      </c>
      <c r="N88" s="2" t="str">
        <f t="shared" si="9"/>
        <v>USCITE</v>
      </c>
      <c r="O88" s="2" t="str">
        <f t="shared" ca="1" si="10"/>
        <v>2026-02-23 (S09)</v>
      </c>
      <c r="P88" s="2" t="str">
        <f t="shared" ca="1" si="11"/>
        <v>2026-02</v>
      </c>
      <c r="Q88" s="2">
        <f t="shared" ca="1" si="12"/>
        <v>0</v>
      </c>
      <c r="R88" s="2" t="str">
        <f t="shared" ca="1" si="13"/>
        <v>SI</v>
      </c>
      <c r="S88" s="2" t="str">
        <f t="shared" ca="1" si="14"/>
        <v>ESEGUITO</v>
      </c>
      <c r="T88" s="2" t="str">
        <f t="shared" ca="1" si="15"/>
        <v>NO</v>
      </c>
      <c r="U88" s="2" t="str">
        <f t="shared" ca="1" si="16"/>
        <v>NO</v>
      </c>
      <c r="V88" s="2" t="str">
        <f t="shared" ca="1" si="17"/>
        <v>NO</v>
      </c>
      <c r="W88" s="2">
        <f>IFERROR(VLOOKUP(C88,MATRICI!$A$4:$C$200,3,FALSE),"")</f>
        <v>0</v>
      </c>
      <c r="X88" s="82">
        <v>-150</v>
      </c>
      <c r="Y88" s="82"/>
      <c r="Z88" s="82">
        <v>-150</v>
      </c>
    </row>
    <row r="89" spans="1:26" customFormat="1" hidden="1" x14ac:dyDescent="0.3">
      <c r="A89" s="1">
        <f ca="1">lunediDiOggi+Movimenti[[#This Row],[GG MOVIMENTO]]</f>
        <v>46085</v>
      </c>
      <c r="B89" t="s">
        <v>60</v>
      </c>
      <c r="C89" t="s">
        <v>6</v>
      </c>
      <c r="D89" s="3">
        <v>-10300</v>
      </c>
      <c r="E89" t="s">
        <v>25</v>
      </c>
      <c r="F89" t="s">
        <v>28</v>
      </c>
      <c r="G89" t="s">
        <v>31</v>
      </c>
      <c r="H89" t="s">
        <v>35</v>
      </c>
      <c r="J89" s="84">
        <f ca="1">IF(Movimenti[[#This Row],[GG DOCUMENTO]]="",0,lunediDiOggi+Movimenti[[#This Row],[GG DOCUMENTO]])</f>
        <v>46055</v>
      </c>
      <c r="K89" s="84">
        <f ca="1">IF(Movimenti[[#This Row],[GG SCADENZA]]="",0,lunediDiOggi+Movimenti[[#This Row],[GG SCADENZA]])</f>
        <v>46085</v>
      </c>
      <c r="M89" s="2" t="str">
        <f>IFERROR(VLOOKUP(C89,MATRICI!$A$4:$C$200,2,FALSE),"")</f>
        <v>1 OPERATIVA</v>
      </c>
      <c r="N89" s="2" t="str">
        <f t="shared" si="9"/>
        <v>USCITE</v>
      </c>
      <c r="O89" s="2" t="str">
        <f t="shared" ca="1" si="10"/>
        <v>2026-03-02 (S10)</v>
      </c>
      <c r="P89" s="2" t="str">
        <f t="shared" ca="1" si="11"/>
        <v>2026-03</v>
      </c>
      <c r="Q89" s="2">
        <f t="shared" ca="1" si="12"/>
        <v>0</v>
      </c>
      <c r="R89" s="2" t="str">
        <f t="shared" ca="1" si="13"/>
        <v>SI</v>
      </c>
      <c r="S89" s="2" t="str">
        <f t="shared" ca="1" si="14"/>
        <v>ESEGUITO</v>
      </c>
      <c r="T89" s="2" t="str">
        <f t="shared" ca="1" si="15"/>
        <v>NO</v>
      </c>
      <c r="U89" s="2" t="str">
        <f t="shared" ca="1" si="16"/>
        <v>NO</v>
      </c>
      <c r="V89" s="2" t="str">
        <f t="shared" ca="1" si="17"/>
        <v>NO</v>
      </c>
      <c r="W89" s="2" t="str">
        <f>IFERROR(VLOOKUP(C89,MATRICI!$A$4:$C$200,3,FALSE),"")</f>
        <v>DPO</v>
      </c>
      <c r="X89" s="82">
        <v>-145</v>
      </c>
      <c r="Y89" s="82">
        <v>-175</v>
      </c>
      <c r="Z89" s="82">
        <v>-145</v>
      </c>
    </row>
    <row r="90" spans="1:26" customFormat="1" hidden="1" x14ac:dyDescent="0.3">
      <c r="A90" s="1">
        <f ca="1">lunediDiOggi+Movimenti[[#This Row],[GG MOVIMENTO]]</f>
        <v>46087</v>
      </c>
      <c r="B90" t="s">
        <v>147</v>
      </c>
      <c r="C90" t="s">
        <v>3</v>
      </c>
      <c r="D90" s="3">
        <v>31500</v>
      </c>
      <c r="E90" t="s">
        <v>25</v>
      </c>
      <c r="F90" t="s">
        <v>28</v>
      </c>
      <c r="G90" t="s">
        <v>31</v>
      </c>
      <c r="H90" t="s">
        <v>34</v>
      </c>
      <c r="J90" s="84">
        <f ca="1">IF(Movimenti[[#This Row],[GG DOCUMENTO]]="",0,lunediDiOggi+Movimenti[[#This Row],[GG DOCUMENTO]])</f>
        <v>46042</v>
      </c>
      <c r="K90" s="84">
        <f ca="1">IF(Movimenti[[#This Row],[GG SCADENZA]]="",0,lunediDiOggi+Movimenti[[#This Row],[GG SCADENZA]])</f>
        <v>46085</v>
      </c>
      <c r="M90" s="2" t="str">
        <f>IFERROR(VLOOKUP(C90,MATRICI!$A$4:$C$200,2,FALSE),"")</f>
        <v>1 OPERATIVA</v>
      </c>
      <c r="N90" s="2" t="str">
        <f t="shared" si="9"/>
        <v>ENTRATE</v>
      </c>
      <c r="O90" s="2" t="str">
        <f t="shared" ca="1" si="10"/>
        <v>2026-03-02 (S10)</v>
      </c>
      <c r="P90" s="2" t="str">
        <f t="shared" ca="1" si="11"/>
        <v>2026-03</v>
      </c>
      <c r="Q90" s="2">
        <f t="shared" ca="1" si="12"/>
        <v>2</v>
      </c>
      <c r="R90" s="2" t="str">
        <f t="shared" ca="1" si="13"/>
        <v>SI</v>
      </c>
      <c r="S90" s="2" t="str">
        <f t="shared" ca="1" si="14"/>
        <v>ESEGUITO</v>
      </c>
      <c r="T90" s="2" t="str">
        <f t="shared" ca="1" si="15"/>
        <v>NO</v>
      </c>
      <c r="U90" s="2" t="str">
        <f t="shared" ca="1" si="16"/>
        <v>NO</v>
      </c>
      <c r="V90" s="2" t="str">
        <f t="shared" ca="1" si="17"/>
        <v>NO</v>
      </c>
      <c r="W90" s="2" t="str">
        <f>IFERROR(VLOOKUP(C90,MATRICI!$A$4:$C$200,3,FALSE),"")</f>
        <v>DSO</v>
      </c>
      <c r="X90" s="82">
        <v>-143</v>
      </c>
      <c r="Y90" s="82">
        <v>-188</v>
      </c>
      <c r="Z90" s="82">
        <v>-145</v>
      </c>
    </row>
    <row r="91" spans="1:26" customFormat="1" hidden="1" x14ac:dyDescent="0.3">
      <c r="A91" s="1">
        <f ca="1">lunediDiOggi+Movimenti[[#This Row],[GG MOVIMENTO]]</f>
        <v>46088</v>
      </c>
      <c r="B91" t="s">
        <v>8</v>
      </c>
      <c r="C91" t="s">
        <v>8</v>
      </c>
      <c r="D91" s="3">
        <v>-24800</v>
      </c>
      <c r="E91" t="s">
        <v>25</v>
      </c>
      <c r="F91" t="s">
        <v>28</v>
      </c>
      <c r="G91" t="s">
        <v>31</v>
      </c>
      <c r="H91" t="s">
        <v>34</v>
      </c>
      <c r="J91" s="84">
        <f>IF(Movimenti[[#This Row],[GG DOCUMENTO]]="",0,lunediDiOggi+Movimenti[[#This Row],[GG DOCUMENTO]])</f>
        <v>0</v>
      </c>
      <c r="K91" s="84">
        <f ca="1">IF(Movimenti[[#This Row],[GG SCADENZA]]="",0,lunediDiOggi+Movimenti[[#This Row],[GG SCADENZA]])</f>
        <v>46088</v>
      </c>
      <c r="M91" s="2" t="str">
        <f>IFERROR(VLOOKUP(C91,MATRICI!$A$4:$C$200,2,FALSE),"")</f>
        <v>1 OPERATIVA</v>
      </c>
      <c r="N91" s="2" t="str">
        <f t="shared" si="9"/>
        <v>USCITE</v>
      </c>
      <c r="O91" s="2" t="str">
        <f t="shared" ca="1" si="10"/>
        <v>2026-03-02 (S10)</v>
      </c>
      <c r="P91" s="2" t="str">
        <f t="shared" ca="1" si="11"/>
        <v>2026-03</v>
      </c>
      <c r="Q91" s="2">
        <f t="shared" ca="1" si="12"/>
        <v>0</v>
      </c>
      <c r="R91" s="2" t="str">
        <f t="shared" ca="1" si="13"/>
        <v>SI</v>
      </c>
      <c r="S91" s="2" t="str">
        <f t="shared" ca="1" si="14"/>
        <v>ESEGUITO</v>
      </c>
      <c r="T91" s="2" t="str">
        <f t="shared" ca="1" si="15"/>
        <v>NO</v>
      </c>
      <c r="U91" s="2" t="str">
        <f t="shared" ca="1" si="16"/>
        <v>NO</v>
      </c>
      <c r="V91" s="2" t="str">
        <f t="shared" ca="1" si="17"/>
        <v>NO</v>
      </c>
      <c r="W91" s="2">
        <f>IFERROR(VLOOKUP(C91,MATRICI!$A$4:$C$200,3,FALSE),"")</f>
        <v>0</v>
      </c>
      <c r="X91" s="82">
        <v>-142</v>
      </c>
      <c r="Y91" s="82"/>
      <c r="Z91" s="82">
        <v>-142</v>
      </c>
    </row>
    <row r="92" spans="1:26" customFormat="1" hidden="1" x14ac:dyDescent="0.3">
      <c r="A92" s="1">
        <f ca="1">lunediDiOggi+Movimenti[[#This Row],[GG MOVIMENTO]]</f>
        <v>46090</v>
      </c>
      <c r="B92" t="s">
        <v>158</v>
      </c>
      <c r="C92" t="s">
        <v>18</v>
      </c>
      <c r="D92" s="3">
        <v>900</v>
      </c>
      <c r="E92" t="s">
        <v>25</v>
      </c>
      <c r="F92" t="s">
        <v>28</v>
      </c>
      <c r="G92" t="s">
        <v>32</v>
      </c>
      <c r="H92" t="s">
        <v>34</v>
      </c>
      <c r="J92" s="84">
        <f>IF(Movimenti[[#This Row],[GG DOCUMENTO]]="",0,lunediDiOggi+Movimenti[[#This Row],[GG DOCUMENTO]])</f>
        <v>0</v>
      </c>
      <c r="K92" s="84">
        <f ca="1">IF(Movimenti[[#This Row],[GG SCADENZA]]="",0,lunediDiOggi+Movimenti[[#This Row],[GG SCADENZA]])</f>
        <v>46090</v>
      </c>
      <c r="M92" s="2" t="str">
        <f>IFERROR(VLOOKUP(C92,MATRICI!$A$4:$C$200,2,FALSE),"")</f>
        <v>2 INVESTIMENTI</v>
      </c>
      <c r="N92" s="2" t="str">
        <f t="shared" si="9"/>
        <v>ENTRATE</v>
      </c>
      <c r="O92" s="2" t="str">
        <f t="shared" ca="1" si="10"/>
        <v>2026-03-09 (S11)</v>
      </c>
      <c r="P92" s="2" t="str">
        <f t="shared" ca="1" si="11"/>
        <v>2026-03</v>
      </c>
      <c r="Q92" s="2">
        <f t="shared" ca="1" si="12"/>
        <v>0</v>
      </c>
      <c r="R92" s="2" t="str">
        <f t="shared" ca="1" si="13"/>
        <v>SI</v>
      </c>
      <c r="S92" s="2" t="str">
        <f t="shared" ca="1" si="14"/>
        <v>ESEGUITO</v>
      </c>
      <c r="T92" s="2" t="str">
        <f t="shared" ca="1" si="15"/>
        <v>NO</v>
      </c>
      <c r="U92" s="2" t="str">
        <f t="shared" ca="1" si="16"/>
        <v>NO</v>
      </c>
      <c r="V92" s="2" t="str">
        <f t="shared" ca="1" si="17"/>
        <v>NO</v>
      </c>
      <c r="W92" s="2">
        <f>IFERROR(VLOOKUP(C92,MATRICI!$A$4:$C$200,3,FALSE),"")</f>
        <v>0</v>
      </c>
      <c r="X92" s="82">
        <v>-140</v>
      </c>
      <c r="Y92" s="82"/>
      <c r="Z92" s="82">
        <v>-140</v>
      </c>
    </row>
    <row r="93" spans="1:26" customFormat="1" hidden="1" x14ac:dyDescent="0.3">
      <c r="A93" s="1">
        <f ca="1">lunediDiOggi+Movimenti[[#This Row],[GG MOVIMENTO]]</f>
        <v>46091</v>
      </c>
      <c r="B93" t="s">
        <v>78</v>
      </c>
      <c r="C93" t="s">
        <v>7</v>
      </c>
      <c r="D93" s="3">
        <v>-6100</v>
      </c>
      <c r="E93" t="s">
        <v>25</v>
      </c>
      <c r="F93" t="s">
        <v>28</v>
      </c>
      <c r="G93" t="s">
        <v>31</v>
      </c>
      <c r="H93" t="s">
        <v>34</v>
      </c>
      <c r="J93" s="84">
        <f ca="1">IF(Movimenti[[#This Row],[GG DOCUMENTO]]="",0,lunediDiOggi+Movimenti[[#This Row],[GG DOCUMENTO]])</f>
        <v>46053</v>
      </c>
      <c r="K93" s="84">
        <f ca="1">IF(Movimenti[[#This Row],[GG SCADENZA]]="",0,lunediDiOggi+Movimenti[[#This Row],[GG SCADENZA]])</f>
        <v>46091</v>
      </c>
      <c r="M93" s="2" t="str">
        <f>IFERROR(VLOOKUP(C93,MATRICI!$A$4:$C$200,2,FALSE),"")</f>
        <v>1 OPERATIVA</v>
      </c>
      <c r="N93" s="2" t="str">
        <f t="shared" si="9"/>
        <v>USCITE</v>
      </c>
      <c r="O93" s="2" t="str">
        <f t="shared" ca="1" si="10"/>
        <v>2026-03-09 (S11)</v>
      </c>
      <c r="P93" s="2" t="str">
        <f t="shared" ca="1" si="11"/>
        <v>2026-03</v>
      </c>
      <c r="Q93" s="2">
        <f t="shared" ca="1" si="12"/>
        <v>0</v>
      </c>
      <c r="R93" s="2" t="str">
        <f t="shared" ca="1" si="13"/>
        <v>SI</v>
      </c>
      <c r="S93" s="2" t="str">
        <f t="shared" ca="1" si="14"/>
        <v>ESEGUITO</v>
      </c>
      <c r="T93" s="2" t="str">
        <f t="shared" ca="1" si="15"/>
        <v>NO</v>
      </c>
      <c r="U93" s="2" t="str">
        <f t="shared" ca="1" si="16"/>
        <v>NO</v>
      </c>
      <c r="V93" s="2" t="str">
        <f t="shared" ca="1" si="17"/>
        <v>NO</v>
      </c>
      <c r="W93" s="2" t="str">
        <f>IFERROR(VLOOKUP(C93,MATRICI!$A$4:$C$200,3,FALSE),"")</f>
        <v>DPO</v>
      </c>
      <c r="X93" s="82">
        <v>-139</v>
      </c>
      <c r="Y93" s="82">
        <v>-177</v>
      </c>
      <c r="Z93" s="82">
        <v>-139</v>
      </c>
    </row>
    <row r="94" spans="1:26" customFormat="1" hidden="1" x14ac:dyDescent="0.3">
      <c r="A94" s="1">
        <f ca="1">lunediDiOggi+Movimenti[[#This Row],[GG MOVIMENTO]]</f>
        <v>46097</v>
      </c>
      <c r="B94" t="s">
        <v>151</v>
      </c>
      <c r="C94" t="s">
        <v>21</v>
      </c>
      <c r="D94" s="3">
        <v>-2400</v>
      </c>
      <c r="E94" t="s">
        <v>25</v>
      </c>
      <c r="F94" t="s">
        <v>28</v>
      </c>
      <c r="G94" t="s">
        <v>31</v>
      </c>
      <c r="H94" t="s">
        <v>36</v>
      </c>
      <c r="J94" s="84">
        <f>IF(Movimenti[[#This Row],[GG DOCUMENTO]]="",0,lunediDiOggi+Movimenti[[#This Row],[GG DOCUMENTO]])</f>
        <v>0</v>
      </c>
      <c r="K94" s="84">
        <f ca="1">IF(Movimenti[[#This Row],[GG SCADENZA]]="",0,lunediDiOggi+Movimenti[[#This Row],[GG SCADENZA]])</f>
        <v>46097</v>
      </c>
      <c r="M94" s="2" t="str">
        <f>IFERROR(VLOOKUP(C94,MATRICI!$A$4:$C$200,2,FALSE),"")</f>
        <v>3 FINANZIAMENTI</v>
      </c>
      <c r="N94" s="2" t="str">
        <f t="shared" si="9"/>
        <v>USCITE</v>
      </c>
      <c r="O94" s="2" t="str">
        <f t="shared" ca="1" si="10"/>
        <v>2026-03-16 (S12)</v>
      </c>
      <c r="P94" s="2" t="str">
        <f t="shared" ca="1" si="11"/>
        <v>2026-03</v>
      </c>
      <c r="Q94" s="2">
        <f t="shared" ca="1" si="12"/>
        <v>0</v>
      </c>
      <c r="R94" s="2" t="str">
        <f t="shared" ca="1" si="13"/>
        <v>SI</v>
      </c>
      <c r="S94" s="2" t="str">
        <f t="shared" ca="1" si="14"/>
        <v>ESEGUITO</v>
      </c>
      <c r="T94" s="2" t="str">
        <f t="shared" ca="1" si="15"/>
        <v>NO</v>
      </c>
      <c r="U94" s="2" t="str">
        <f t="shared" ca="1" si="16"/>
        <v>NO</v>
      </c>
      <c r="V94" s="2" t="str">
        <f t="shared" ca="1" si="17"/>
        <v>NO</v>
      </c>
      <c r="W94" s="2">
        <f>IFERROR(VLOOKUP(C94,MATRICI!$A$4:$C$200,3,FALSE),"")</f>
        <v>0</v>
      </c>
      <c r="X94" s="82">
        <v>-133</v>
      </c>
      <c r="Y94" s="82"/>
      <c r="Z94" s="82">
        <v>-133</v>
      </c>
    </row>
    <row r="95" spans="1:26" customFormat="1" hidden="1" x14ac:dyDescent="0.3">
      <c r="A95" s="1">
        <f ca="1">lunediDiOggi+Movimenti[[#This Row],[GG MOVIMENTO]]</f>
        <v>46098</v>
      </c>
      <c r="B95" t="s">
        <v>66</v>
      </c>
      <c r="C95" t="s">
        <v>11</v>
      </c>
      <c r="D95" s="3">
        <v>-8500</v>
      </c>
      <c r="E95" t="s">
        <v>25</v>
      </c>
      <c r="F95" t="s">
        <v>28</v>
      </c>
      <c r="G95" t="s">
        <v>31</v>
      </c>
      <c r="H95" t="s">
        <v>38</v>
      </c>
      <c r="J95" s="84">
        <f>IF(Movimenti[[#This Row],[GG DOCUMENTO]]="",0,lunediDiOggi+Movimenti[[#This Row],[GG DOCUMENTO]])</f>
        <v>0</v>
      </c>
      <c r="K95" s="84">
        <f ca="1">IF(Movimenti[[#This Row],[GG SCADENZA]]="",0,lunediDiOggi+Movimenti[[#This Row],[GG SCADENZA]])</f>
        <v>46098</v>
      </c>
      <c r="M95" s="2" t="str">
        <f>IFERROR(VLOOKUP(C95,MATRICI!$A$4:$C$200,2,FALSE),"")</f>
        <v>1 OPERATIVA</v>
      </c>
      <c r="N95" s="2" t="str">
        <f t="shared" si="9"/>
        <v>USCITE</v>
      </c>
      <c r="O95" s="2" t="str">
        <f t="shared" ca="1" si="10"/>
        <v>2026-03-16 (S12)</v>
      </c>
      <c r="P95" s="2" t="str">
        <f t="shared" ca="1" si="11"/>
        <v>2026-03</v>
      </c>
      <c r="Q95" s="2">
        <f t="shared" ca="1" si="12"/>
        <v>0</v>
      </c>
      <c r="R95" s="2" t="str">
        <f t="shared" ca="1" si="13"/>
        <v>SI</v>
      </c>
      <c r="S95" s="2" t="str">
        <f t="shared" ca="1" si="14"/>
        <v>ESEGUITO</v>
      </c>
      <c r="T95" s="2" t="str">
        <f t="shared" ca="1" si="15"/>
        <v>NO</v>
      </c>
      <c r="U95" s="2" t="str">
        <f t="shared" ca="1" si="16"/>
        <v>NO</v>
      </c>
      <c r="V95" s="2" t="str">
        <f t="shared" ca="1" si="17"/>
        <v>NO</v>
      </c>
      <c r="W95" s="2">
        <f>IFERROR(VLOOKUP(C95,MATRICI!$A$4:$C$200,3,FALSE),"")</f>
        <v>0</v>
      </c>
      <c r="X95" s="82">
        <v>-132</v>
      </c>
      <c r="Y95" s="82"/>
      <c r="Z95" s="82">
        <v>-132</v>
      </c>
    </row>
    <row r="96" spans="1:26" customFormat="1" hidden="1" x14ac:dyDescent="0.3">
      <c r="A96" s="1">
        <f ca="1">lunediDiOggi+Movimenti[[#This Row],[GG MOVIMENTO]]</f>
        <v>46100</v>
      </c>
      <c r="B96" t="s">
        <v>148</v>
      </c>
      <c r="C96" t="s">
        <v>3</v>
      </c>
      <c r="D96" s="3">
        <v>28800</v>
      </c>
      <c r="E96" t="s">
        <v>25</v>
      </c>
      <c r="F96" t="s">
        <v>28</v>
      </c>
      <c r="G96" t="s">
        <v>31</v>
      </c>
      <c r="H96" t="s">
        <v>34</v>
      </c>
      <c r="J96" s="84">
        <f ca="1">IF(Movimenti[[#This Row],[GG DOCUMENTO]]="",0,lunediDiOggi+Movimenti[[#This Row],[GG DOCUMENTO]])</f>
        <v>46025</v>
      </c>
      <c r="K96" s="84">
        <f ca="1">IF(Movimenti[[#This Row],[GG SCADENZA]]="",0,lunediDiOggi+Movimenti[[#This Row],[GG SCADENZA]])</f>
        <v>46097</v>
      </c>
      <c r="M96" s="2" t="str">
        <f>IFERROR(VLOOKUP(C96,MATRICI!$A$4:$C$200,2,FALSE),"")</f>
        <v>1 OPERATIVA</v>
      </c>
      <c r="N96" s="2" t="str">
        <f t="shared" si="9"/>
        <v>ENTRATE</v>
      </c>
      <c r="O96" s="2" t="str">
        <f t="shared" ca="1" si="10"/>
        <v>2026-03-16 (S12)</v>
      </c>
      <c r="P96" s="2" t="str">
        <f t="shared" ca="1" si="11"/>
        <v>2026-03</v>
      </c>
      <c r="Q96" s="2">
        <f t="shared" ca="1" si="12"/>
        <v>3</v>
      </c>
      <c r="R96" s="2" t="str">
        <f t="shared" ca="1" si="13"/>
        <v>SI</v>
      </c>
      <c r="S96" s="2" t="str">
        <f t="shared" ca="1" si="14"/>
        <v>ESEGUITO</v>
      </c>
      <c r="T96" s="2" t="str">
        <f t="shared" ca="1" si="15"/>
        <v>NO</v>
      </c>
      <c r="U96" s="2" t="str">
        <f t="shared" ca="1" si="16"/>
        <v>NO</v>
      </c>
      <c r="V96" s="2" t="str">
        <f t="shared" ca="1" si="17"/>
        <v>NO</v>
      </c>
      <c r="W96" s="2" t="str">
        <f>IFERROR(VLOOKUP(C96,MATRICI!$A$4:$C$200,3,FALSE),"")</f>
        <v>DSO</v>
      </c>
      <c r="X96" s="82">
        <v>-130</v>
      </c>
      <c r="Y96" s="82">
        <v>-205</v>
      </c>
      <c r="Z96" s="82">
        <v>-133</v>
      </c>
    </row>
    <row r="97" spans="1:26" customFormat="1" hidden="1" x14ac:dyDescent="0.3">
      <c r="A97" s="1">
        <f ca="1">lunediDiOggi+Movimenti[[#This Row],[GG MOVIMENTO]]</f>
        <v>46106</v>
      </c>
      <c r="B97" t="s">
        <v>150</v>
      </c>
      <c r="C97" t="s">
        <v>21</v>
      </c>
      <c r="D97" s="3">
        <v>-1850</v>
      </c>
      <c r="E97" t="s">
        <v>25</v>
      </c>
      <c r="F97" t="s">
        <v>28</v>
      </c>
      <c r="G97" t="s">
        <v>31</v>
      </c>
      <c r="H97" t="s">
        <v>36</v>
      </c>
      <c r="J97" s="84">
        <f>IF(Movimenti[[#This Row],[GG DOCUMENTO]]="",0,lunediDiOggi+Movimenti[[#This Row],[GG DOCUMENTO]])</f>
        <v>0</v>
      </c>
      <c r="K97" s="84">
        <f ca="1">IF(Movimenti[[#This Row],[GG SCADENZA]]="",0,lunediDiOggi+Movimenti[[#This Row],[GG SCADENZA]])</f>
        <v>46106</v>
      </c>
      <c r="M97" s="2" t="str">
        <f>IFERROR(VLOOKUP(C97,MATRICI!$A$4:$C$200,2,FALSE),"")</f>
        <v>3 FINANZIAMENTI</v>
      </c>
      <c r="N97" s="2" t="str">
        <f t="shared" si="9"/>
        <v>USCITE</v>
      </c>
      <c r="O97" s="2" t="str">
        <f t="shared" ca="1" si="10"/>
        <v>2026-03-23 (S13)</v>
      </c>
      <c r="P97" s="2" t="str">
        <f t="shared" ca="1" si="11"/>
        <v>2026-03</v>
      </c>
      <c r="Q97" s="2">
        <f t="shared" ca="1" si="12"/>
        <v>0</v>
      </c>
      <c r="R97" s="2" t="str">
        <f t="shared" ca="1" si="13"/>
        <v>SI</v>
      </c>
      <c r="S97" s="2" t="str">
        <f t="shared" ca="1" si="14"/>
        <v>ESEGUITO</v>
      </c>
      <c r="T97" s="2" t="str">
        <f t="shared" ca="1" si="15"/>
        <v>NO</v>
      </c>
      <c r="U97" s="2" t="str">
        <f t="shared" ca="1" si="16"/>
        <v>NO</v>
      </c>
      <c r="V97" s="2" t="str">
        <f t="shared" ca="1" si="17"/>
        <v>NO</v>
      </c>
      <c r="W97" s="2">
        <f>IFERROR(VLOOKUP(C97,MATRICI!$A$4:$C$200,3,FALSE),"")</f>
        <v>0</v>
      </c>
      <c r="X97" s="82">
        <v>-124</v>
      </c>
      <c r="Y97" s="82"/>
      <c r="Z97" s="82">
        <v>-124</v>
      </c>
    </row>
    <row r="98" spans="1:26" customFormat="1" hidden="1" x14ac:dyDescent="0.3">
      <c r="A98" s="1">
        <f ca="1">lunediDiOggi+Movimenti[[#This Row],[GG MOVIMENTO]]</f>
        <v>46108</v>
      </c>
      <c r="B98" t="s">
        <v>149</v>
      </c>
      <c r="C98" t="s">
        <v>9</v>
      </c>
      <c r="D98" s="3">
        <v>-3100</v>
      </c>
      <c r="E98" t="s">
        <v>25</v>
      </c>
      <c r="F98" t="s">
        <v>28</v>
      </c>
      <c r="G98" t="s">
        <v>31</v>
      </c>
      <c r="H98" t="s">
        <v>36</v>
      </c>
      <c r="J98" s="84">
        <f>IF(Movimenti[[#This Row],[GG DOCUMENTO]]="",0,lunediDiOggi+Movimenti[[#This Row],[GG DOCUMENTO]])</f>
        <v>0</v>
      </c>
      <c r="K98" s="84">
        <f ca="1">IF(Movimenti[[#This Row],[GG SCADENZA]]="",0,lunediDiOggi+Movimenti[[#This Row],[GG SCADENZA]])</f>
        <v>46108</v>
      </c>
      <c r="M98" s="2" t="str">
        <f>IFERROR(VLOOKUP(C98,MATRICI!$A$4:$C$200,2,FALSE),"")</f>
        <v>1 OPERATIVA</v>
      </c>
      <c r="N98" s="2" t="str">
        <f t="shared" si="9"/>
        <v>USCITE</v>
      </c>
      <c r="O98" s="2" t="str">
        <f t="shared" ca="1" si="10"/>
        <v>2026-03-23 (S13)</v>
      </c>
      <c r="P98" s="2" t="str">
        <f t="shared" ca="1" si="11"/>
        <v>2026-03</v>
      </c>
      <c r="Q98" s="2">
        <f t="shared" ca="1" si="12"/>
        <v>0</v>
      </c>
      <c r="R98" s="2" t="str">
        <f t="shared" ca="1" si="13"/>
        <v>SI</v>
      </c>
      <c r="S98" s="2" t="str">
        <f t="shared" ca="1" si="14"/>
        <v>ESEGUITO</v>
      </c>
      <c r="T98" s="2" t="str">
        <f t="shared" ca="1" si="15"/>
        <v>NO</v>
      </c>
      <c r="U98" s="2" t="str">
        <f t="shared" ca="1" si="16"/>
        <v>NO</v>
      </c>
      <c r="V98" s="2" t="str">
        <f t="shared" ca="1" si="17"/>
        <v>NO</v>
      </c>
      <c r="W98" s="2">
        <f>IFERROR(VLOOKUP(C98,MATRICI!$A$4:$C$200,3,FALSE),"")</f>
        <v>0</v>
      </c>
      <c r="X98" s="82">
        <v>-122</v>
      </c>
      <c r="Y98" s="82"/>
      <c r="Z98" s="82">
        <v>-122</v>
      </c>
    </row>
    <row r="99" spans="1:26" customFormat="1" hidden="1" x14ac:dyDescent="0.3">
      <c r="A99" s="1">
        <f ca="1">lunediDiOggi+Movimenti[[#This Row],[GG MOVIMENTO]]</f>
        <v>46116</v>
      </c>
      <c r="B99" t="s">
        <v>60</v>
      </c>
      <c r="C99" t="s">
        <v>6</v>
      </c>
      <c r="D99" s="3">
        <v>-8700</v>
      </c>
      <c r="E99" t="s">
        <v>25</v>
      </c>
      <c r="F99" t="s">
        <v>28</v>
      </c>
      <c r="G99" t="s">
        <v>31</v>
      </c>
      <c r="H99" t="s">
        <v>35</v>
      </c>
      <c r="J99" s="84">
        <f ca="1">IF(Movimenti[[#This Row],[GG DOCUMENTO]]="",0,lunediDiOggi+Movimenti[[#This Row],[GG DOCUMENTO]])</f>
        <v>46086</v>
      </c>
      <c r="K99" s="84">
        <f ca="1">IF(Movimenti[[#This Row],[GG SCADENZA]]="",0,lunediDiOggi+Movimenti[[#This Row],[GG SCADENZA]])</f>
        <v>46116</v>
      </c>
      <c r="M99" s="2" t="str">
        <f>IFERROR(VLOOKUP(C99,MATRICI!$A$4:$C$200,2,FALSE),"")</f>
        <v>1 OPERATIVA</v>
      </c>
      <c r="N99" s="2" t="str">
        <f t="shared" si="9"/>
        <v>USCITE</v>
      </c>
      <c r="O99" s="2" t="str">
        <f t="shared" ca="1" si="10"/>
        <v>2026-03-30 (S14)</v>
      </c>
      <c r="P99" s="2" t="str">
        <f t="shared" ca="1" si="11"/>
        <v>2026-04</v>
      </c>
      <c r="Q99" s="2">
        <f t="shared" ca="1" si="12"/>
        <v>0</v>
      </c>
      <c r="R99" s="2" t="str">
        <f t="shared" ca="1" si="13"/>
        <v>SI</v>
      </c>
      <c r="S99" s="2" t="str">
        <f t="shared" ca="1" si="14"/>
        <v>ESEGUITO</v>
      </c>
      <c r="T99" s="2" t="str">
        <f t="shared" ca="1" si="15"/>
        <v>NO</v>
      </c>
      <c r="U99" s="2" t="str">
        <f t="shared" ca="1" si="16"/>
        <v>NO</v>
      </c>
      <c r="V99" s="2" t="str">
        <f t="shared" ca="1" si="17"/>
        <v>NO</v>
      </c>
      <c r="W99" s="2" t="str">
        <f>IFERROR(VLOOKUP(C99,MATRICI!$A$4:$C$200,3,FALSE),"")</f>
        <v>DPO</v>
      </c>
      <c r="X99" s="82">
        <v>-114</v>
      </c>
      <c r="Y99" s="82">
        <v>-144</v>
      </c>
      <c r="Z99" s="82">
        <v>-114</v>
      </c>
    </row>
    <row r="100" spans="1:26" customFormat="1" hidden="1" x14ac:dyDescent="0.3">
      <c r="A100" s="1">
        <f ca="1">lunediDiOggi+Movimenti[[#This Row],[GG MOVIMENTO]]</f>
        <v>46118</v>
      </c>
      <c r="B100" t="s">
        <v>147</v>
      </c>
      <c r="C100" t="s">
        <v>3</v>
      </c>
      <c r="D100" s="3">
        <v>28500</v>
      </c>
      <c r="E100" t="s">
        <v>25</v>
      </c>
      <c r="F100" t="s">
        <v>28</v>
      </c>
      <c r="G100" t="s">
        <v>31</v>
      </c>
      <c r="H100" t="s">
        <v>34</v>
      </c>
      <c r="J100" s="84">
        <f ca="1">IF(Movimenti[[#This Row],[GG DOCUMENTO]]="",0,lunediDiOggi+Movimenti[[#This Row],[GG DOCUMENTO]])</f>
        <v>46068</v>
      </c>
      <c r="K100" s="84">
        <f ca="1">IF(Movimenti[[#This Row],[GG SCADENZA]]="",0,lunediDiOggi+Movimenti[[#This Row],[GG SCADENZA]])</f>
        <v>46116</v>
      </c>
      <c r="M100" s="2" t="str">
        <f>IFERROR(VLOOKUP(C100,MATRICI!$A$4:$C$200,2,FALSE),"")</f>
        <v>1 OPERATIVA</v>
      </c>
      <c r="N100" s="2" t="str">
        <f t="shared" si="9"/>
        <v>ENTRATE</v>
      </c>
      <c r="O100" s="2" t="str">
        <f t="shared" ca="1" si="10"/>
        <v>2026-04-06 (S15)</v>
      </c>
      <c r="P100" s="2" t="str">
        <f t="shared" ca="1" si="11"/>
        <v>2026-04</v>
      </c>
      <c r="Q100" s="2">
        <f t="shared" ca="1" si="12"/>
        <v>2</v>
      </c>
      <c r="R100" s="2" t="str">
        <f t="shared" ca="1" si="13"/>
        <v>SI</v>
      </c>
      <c r="S100" s="2" t="str">
        <f t="shared" ca="1" si="14"/>
        <v>ESEGUITO</v>
      </c>
      <c r="T100" s="2" t="str">
        <f t="shared" ca="1" si="15"/>
        <v>NO</v>
      </c>
      <c r="U100" s="2" t="str">
        <f t="shared" ca="1" si="16"/>
        <v>NO</v>
      </c>
      <c r="V100" s="2" t="str">
        <f t="shared" ca="1" si="17"/>
        <v>NO</v>
      </c>
      <c r="W100" s="2" t="str">
        <f>IFERROR(VLOOKUP(C100,MATRICI!$A$4:$C$200,3,FALSE),"")</f>
        <v>DSO</v>
      </c>
      <c r="X100" s="82">
        <v>-112</v>
      </c>
      <c r="Y100" s="82">
        <v>-162</v>
      </c>
      <c r="Z100" s="82">
        <v>-114</v>
      </c>
    </row>
    <row r="101" spans="1:26" customFormat="1" hidden="1" x14ac:dyDescent="0.3">
      <c r="A101" s="1">
        <f ca="1">lunediDiOggi+Movimenti[[#This Row],[GG MOVIMENTO]]</f>
        <v>46119</v>
      </c>
      <c r="B101" t="s">
        <v>8</v>
      </c>
      <c r="C101" t="s">
        <v>8</v>
      </c>
      <c r="D101" s="3">
        <v>-24800</v>
      </c>
      <c r="E101" t="s">
        <v>25</v>
      </c>
      <c r="F101" t="s">
        <v>28</v>
      </c>
      <c r="G101" t="s">
        <v>31</v>
      </c>
      <c r="H101" t="s">
        <v>34</v>
      </c>
      <c r="J101" s="84">
        <f>IF(Movimenti[[#This Row],[GG DOCUMENTO]]="",0,lunediDiOggi+Movimenti[[#This Row],[GG DOCUMENTO]])</f>
        <v>0</v>
      </c>
      <c r="K101" s="84">
        <f ca="1">IF(Movimenti[[#This Row],[GG SCADENZA]]="",0,lunediDiOggi+Movimenti[[#This Row],[GG SCADENZA]])</f>
        <v>46119</v>
      </c>
      <c r="M101" s="2" t="str">
        <f>IFERROR(VLOOKUP(C101,MATRICI!$A$4:$C$200,2,FALSE),"")</f>
        <v>1 OPERATIVA</v>
      </c>
      <c r="N101" s="2" t="str">
        <f t="shared" si="9"/>
        <v>USCITE</v>
      </c>
      <c r="O101" s="2" t="str">
        <f t="shared" ca="1" si="10"/>
        <v>2026-04-06 (S15)</v>
      </c>
      <c r="P101" s="2" t="str">
        <f t="shared" ca="1" si="11"/>
        <v>2026-04</v>
      </c>
      <c r="Q101" s="2">
        <f t="shared" ca="1" si="12"/>
        <v>0</v>
      </c>
      <c r="R101" s="2" t="str">
        <f t="shared" ca="1" si="13"/>
        <v>SI</v>
      </c>
      <c r="S101" s="2" t="str">
        <f t="shared" ca="1" si="14"/>
        <v>ESEGUITO</v>
      </c>
      <c r="T101" s="2" t="str">
        <f t="shared" ca="1" si="15"/>
        <v>NO</v>
      </c>
      <c r="U101" s="2" t="str">
        <f t="shared" ca="1" si="16"/>
        <v>NO</v>
      </c>
      <c r="V101" s="2" t="str">
        <f t="shared" ca="1" si="17"/>
        <v>NO</v>
      </c>
      <c r="W101" s="2">
        <f>IFERROR(VLOOKUP(C101,MATRICI!$A$4:$C$200,3,FALSE),"")</f>
        <v>0</v>
      </c>
      <c r="X101" s="82">
        <v>-111</v>
      </c>
      <c r="Y101" s="82"/>
      <c r="Z101" s="82">
        <v>-111</v>
      </c>
    </row>
    <row r="102" spans="1:26" customFormat="1" hidden="1" x14ac:dyDescent="0.3">
      <c r="A102" s="1">
        <f ca="1">lunediDiOggi+Movimenti[[#This Row],[GG MOVIMENTO]]</f>
        <v>46122</v>
      </c>
      <c r="B102" t="s">
        <v>78</v>
      </c>
      <c r="C102" t="s">
        <v>7</v>
      </c>
      <c r="D102" s="3">
        <v>-4900</v>
      </c>
      <c r="E102" t="s">
        <v>25</v>
      </c>
      <c r="F102" t="s">
        <v>28</v>
      </c>
      <c r="G102" t="s">
        <v>31</v>
      </c>
      <c r="H102" t="s">
        <v>34</v>
      </c>
      <c r="J102" s="84">
        <f ca="1">IF(Movimenti[[#This Row],[GG DOCUMENTO]]="",0,lunediDiOggi+Movimenti[[#This Row],[GG DOCUMENTO]])</f>
        <v>46077</v>
      </c>
      <c r="K102" s="84">
        <f ca="1">IF(Movimenti[[#This Row],[GG SCADENZA]]="",0,lunediDiOggi+Movimenti[[#This Row],[GG SCADENZA]])</f>
        <v>46122</v>
      </c>
      <c r="M102" s="2" t="str">
        <f>IFERROR(VLOOKUP(C102,MATRICI!$A$4:$C$200,2,FALSE),"")</f>
        <v>1 OPERATIVA</v>
      </c>
      <c r="N102" s="2" t="str">
        <f t="shared" si="9"/>
        <v>USCITE</v>
      </c>
      <c r="O102" s="2" t="str">
        <f t="shared" ca="1" si="10"/>
        <v>2026-04-06 (S15)</v>
      </c>
      <c r="P102" s="2" t="str">
        <f t="shared" ca="1" si="11"/>
        <v>2026-04</v>
      </c>
      <c r="Q102" s="2">
        <f t="shared" ca="1" si="12"/>
        <v>0</v>
      </c>
      <c r="R102" s="2" t="str">
        <f t="shared" ca="1" si="13"/>
        <v>SI</v>
      </c>
      <c r="S102" s="2" t="str">
        <f t="shared" ca="1" si="14"/>
        <v>ESEGUITO</v>
      </c>
      <c r="T102" s="2" t="str">
        <f t="shared" ca="1" si="15"/>
        <v>NO</v>
      </c>
      <c r="U102" s="2" t="str">
        <f t="shared" ca="1" si="16"/>
        <v>NO</v>
      </c>
      <c r="V102" s="2" t="str">
        <f t="shared" ca="1" si="17"/>
        <v>NO</v>
      </c>
      <c r="W102" s="2" t="str">
        <f>IFERROR(VLOOKUP(C102,MATRICI!$A$4:$C$200,3,FALSE),"")</f>
        <v>DPO</v>
      </c>
      <c r="X102" s="82">
        <v>-108</v>
      </c>
      <c r="Y102" s="82">
        <v>-153</v>
      </c>
      <c r="Z102" s="82">
        <v>-108</v>
      </c>
    </row>
    <row r="103" spans="1:26" customFormat="1" hidden="1" x14ac:dyDescent="0.3">
      <c r="A103" s="1">
        <f ca="1">lunediDiOggi+Movimenti[[#This Row],[GG MOVIMENTO]]</f>
        <v>46128</v>
      </c>
      <c r="B103" t="s">
        <v>151</v>
      </c>
      <c r="C103" t="s">
        <v>21</v>
      </c>
      <c r="D103" s="3">
        <v>-2400</v>
      </c>
      <c r="E103" t="s">
        <v>25</v>
      </c>
      <c r="F103" t="s">
        <v>28</v>
      </c>
      <c r="G103" t="s">
        <v>31</v>
      </c>
      <c r="H103" t="s">
        <v>36</v>
      </c>
      <c r="J103" s="84">
        <f>IF(Movimenti[[#This Row],[GG DOCUMENTO]]="",0,lunediDiOggi+Movimenti[[#This Row],[GG DOCUMENTO]])</f>
        <v>0</v>
      </c>
      <c r="K103" s="84">
        <f ca="1">IF(Movimenti[[#This Row],[GG SCADENZA]]="",0,lunediDiOggi+Movimenti[[#This Row],[GG SCADENZA]])</f>
        <v>46128</v>
      </c>
      <c r="M103" s="2" t="str">
        <f>IFERROR(VLOOKUP(C103,MATRICI!$A$4:$C$200,2,FALSE),"")</f>
        <v>3 FINANZIAMENTI</v>
      </c>
      <c r="N103" s="2" t="str">
        <f t="shared" si="9"/>
        <v>USCITE</v>
      </c>
      <c r="O103" s="2" t="str">
        <f t="shared" ca="1" si="10"/>
        <v>2026-04-13 (S16)</v>
      </c>
      <c r="P103" s="2" t="str">
        <f t="shared" ca="1" si="11"/>
        <v>2026-04</v>
      </c>
      <c r="Q103" s="2">
        <f t="shared" ca="1" si="12"/>
        <v>0</v>
      </c>
      <c r="R103" s="2" t="str">
        <f t="shared" ca="1" si="13"/>
        <v>SI</v>
      </c>
      <c r="S103" s="2" t="str">
        <f t="shared" ca="1" si="14"/>
        <v>ESEGUITO</v>
      </c>
      <c r="T103" s="2" t="str">
        <f t="shared" ca="1" si="15"/>
        <v>NO</v>
      </c>
      <c r="U103" s="2" t="str">
        <f t="shared" ca="1" si="16"/>
        <v>NO</v>
      </c>
      <c r="V103" s="2" t="str">
        <f t="shared" ca="1" si="17"/>
        <v>NO</v>
      </c>
      <c r="W103" s="2">
        <f>IFERROR(VLOOKUP(C103,MATRICI!$A$4:$C$200,3,FALSE),"")</f>
        <v>0</v>
      </c>
      <c r="X103" s="82">
        <v>-102</v>
      </c>
      <c r="Y103" s="82"/>
      <c r="Z103" s="82">
        <v>-102</v>
      </c>
    </row>
    <row r="104" spans="1:26" customFormat="1" hidden="1" x14ac:dyDescent="0.3">
      <c r="A104" s="1">
        <f ca="1">lunediDiOggi+Movimenti[[#This Row],[GG MOVIMENTO]]</f>
        <v>46129</v>
      </c>
      <c r="B104" t="s">
        <v>66</v>
      </c>
      <c r="C104" t="s">
        <v>11</v>
      </c>
      <c r="D104" s="3">
        <v>-8500</v>
      </c>
      <c r="E104" t="s">
        <v>25</v>
      </c>
      <c r="F104" t="s">
        <v>28</v>
      </c>
      <c r="G104" t="s">
        <v>31</v>
      </c>
      <c r="H104" t="s">
        <v>38</v>
      </c>
      <c r="J104" s="84">
        <f>IF(Movimenti[[#This Row],[GG DOCUMENTO]]="",0,lunediDiOggi+Movimenti[[#This Row],[GG DOCUMENTO]])</f>
        <v>0</v>
      </c>
      <c r="K104" s="84">
        <f ca="1">IF(Movimenti[[#This Row],[GG SCADENZA]]="",0,lunediDiOggi+Movimenti[[#This Row],[GG SCADENZA]])</f>
        <v>46129</v>
      </c>
      <c r="M104" s="2" t="str">
        <f>IFERROR(VLOOKUP(C104,MATRICI!$A$4:$C$200,2,FALSE),"")</f>
        <v>1 OPERATIVA</v>
      </c>
      <c r="N104" s="2" t="str">
        <f t="shared" si="9"/>
        <v>USCITE</v>
      </c>
      <c r="O104" s="2" t="str">
        <f t="shared" ca="1" si="10"/>
        <v>2026-04-13 (S16)</v>
      </c>
      <c r="P104" s="2" t="str">
        <f t="shared" ca="1" si="11"/>
        <v>2026-04</v>
      </c>
      <c r="Q104" s="2">
        <f t="shared" ca="1" si="12"/>
        <v>0</v>
      </c>
      <c r="R104" s="2" t="str">
        <f t="shared" ca="1" si="13"/>
        <v>SI</v>
      </c>
      <c r="S104" s="2" t="str">
        <f t="shared" ca="1" si="14"/>
        <v>ESEGUITO</v>
      </c>
      <c r="T104" s="2" t="str">
        <f t="shared" ca="1" si="15"/>
        <v>NO</v>
      </c>
      <c r="U104" s="2" t="str">
        <f t="shared" ca="1" si="16"/>
        <v>NO</v>
      </c>
      <c r="V104" s="2" t="str">
        <f t="shared" ca="1" si="17"/>
        <v>NO</v>
      </c>
      <c r="W104" s="2">
        <f>IFERROR(VLOOKUP(C104,MATRICI!$A$4:$C$200,3,FALSE),"")</f>
        <v>0</v>
      </c>
      <c r="X104" s="82">
        <v>-101</v>
      </c>
      <c r="Y104" s="82"/>
      <c r="Z104" s="82">
        <v>-101</v>
      </c>
    </row>
    <row r="105" spans="1:26" customFormat="1" hidden="1" x14ac:dyDescent="0.3">
      <c r="A105" s="1">
        <f ca="1">lunediDiOggi+Movimenti[[#This Row],[GG MOVIMENTO]]</f>
        <v>46130</v>
      </c>
      <c r="B105" t="s">
        <v>152</v>
      </c>
      <c r="C105" t="s">
        <v>10</v>
      </c>
      <c r="D105" s="3">
        <v>-2400</v>
      </c>
      <c r="E105" t="s">
        <v>25</v>
      </c>
      <c r="F105" t="s">
        <v>28</v>
      </c>
      <c r="G105" t="s">
        <v>31</v>
      </c>
      <c r="H105" t="s">
        <v>36</v>
      </c>
      <c r="J105" s="84">
        <f ca="1">IF(Movimenti[[#This Row],[GG DOCUMENTO]]="",0,lunediDiOggi+Movimenti[[#This Row],[GG DOCUMENTO]])</f>
        <v>46095</v>
      </c>
      <c r="K105" s="84">
        <f ca="1">IF(Movimenti[[#This Row],[GG SCADENZA]]="",0,lunediDiOggi+Movimenti[[#This Row],[GG SCADENZA]])</f>
        <v>46130</v>
      </c>
      <c r="M105" s="2" t="str">
        <f>IFERROR(VLOOKUP(C105,MATRICI!$A$4:$C$200,2,FALSE),"")</f>
        <v>1 OPERATIVA</v>
      </c>
      <c r="N105" s="2" t="str">
        <f t="shared" si="9"/>
        <v>USCITE</v>
      </c>
      <c r="O105" s="2" t="str">
        <f t="shared" ca="1" si="10"/>
        <v>2026-04-13 (S16)</v>
      </c>
      <c r="P105" s="2" t="str">
        <f t="shared" ca="1" si="11"/>
        <v>2026-04</v>
      </c>
      <c r="Q105" s="2">
        <f t="shared" ca="1" si="12"/>
        <v>0</v>
      </c>
      <c r="R105" s="2" t="str">
        <f t="shared" ca="1" si="13"/>
        <v>SI</v>
      </c>
      <c r="S105" s="2" t="str">
        <f t="shared" ca="1" si="14"/>
        <v>ESEGUITO</v>
      </c>
      <c r="T105" s="2" t="str">
        <f t="shared" ca="1" si="15"/>
        <v>NO</v>
      </c>
      <c r="U105" s="2" t="str">
        <f t="shared" ca="1" si="16"/>
        <v>NO</v>
      </c>
      <c r="V105" s="2" t="str">
        <f t="shared" ca="1" si="17"/>
        <v>NO</v>
      </c>
      <c r="W105" s="2" t="str">
        <f>IFERROR(VLOOKUP(C105,MATRICI!$A$4:$C$200,3,FALSE),"")</f>
        <v>DPO</v>
      </c>
      <c r="X105" s="82">
        <v>-100</v>
      </c>
      <c r="Y105" s="82">
        <v>-135</v>
      </c>
      <c r="Z105" s="82">
        <v>-100</v>
      </c>
    </row>
    <row r="106" spans="1:26" customFormat="1" hidden="1" x14ac:dyDescent="0.3">
      <c r="A106" s="1">
        <f ca="1">lunediDiOggi+Movimenti[[#This Row],[GG MOVIMENTO]]</f>
        <v>46131</v>
      </c>
      <c r="B106" t="s">
        <v>148</v>
      </c>
      <c r="C106" t="s">
        <v>3</v>
      </c>
      <c r="D106" s="3">
        <v>31200</v>
      </c>
      <c r="E106" t="s">
        <v>25</v>
      </c>
      <c r="F106" t="s">
        <v>28</v>
      </c>
      <c r="G106" t="s">
        <v>31</v>
      </c>
      <c r="H106" t="s">
        <v>34</v>
      </c>
      <c r="J106" s="84">
        <f ca="1">IF(Movimenti[[#This Row],[GG DOCUMENTO]]="",0,lunediDiOggi+Movimenti[[#This Row],[GG DOCUMENTO]])</f>
        <v>46066</v>
      </c>
      <c r="K106" s="84">
        <f ca="1">IF(Movimenti[[#This Row],[GG SCADENZA]]="",0,lunediDiOggi+Movimenti[[#This Row],[GG SCADENZA]])</f>
        <v>46128</v>
      </c>
      <c r="M106" s="2" t="str">
        <f>IFERROR(VLOOKUP(C106,MATRICI!$A$4:$C$200,2,FALSE),"")</f>
        <v>1 OPERATIVA</v>
      </c>
      <c r="N106" s="2" t="str">
        <f t="shared" si="9"/>
        <v>ENTRATE</v>
      </c>
      <c r="O106" s="2" t="str">
        <f t="shared" ca="1" si="10"/>
        <v>2026-04-13 (S16)</v>
      </c>
      <c r="P106" s="2" t="str">
        <f t="shared" ca="1" si="11"/>
        <v>2026-04</v>
      </c>
      <c r="Q106" s="2">
        <f t="shared" ca="1" si="12"/>
        <v>3</v>
      </c>
      <c r="R106" s="2" t="str">
        <f t="shared" ca="1" si="13"/>
        <v>SI</v>
      </c>
      <c r="S106" s="2" t="str">
        <f t="shared" ca="1" si="14"/>
        <v>ESEGUITO</v>
      </c>
      <c r="T106" s="2" t="str">
        <f t="shared" ca="1" si="15"/>
        <v>NO</v>
      </c>
      <c r="U106" s="2" t="str">
        <f t="shared" ca="1" si="16"/>
        <v>NO</v>
      </c>
      <c r="V106" s="2" t="str">
        <f t="shared" ca="1" si="17"/>
        <v>NO</v>
      </c>
      <c r="W106" s="2" t="str">
        <f>IFERROR(VLOOKUP(C106,MATRICI!$A$4:$C$200,3,FALSE),"")</f>
        <v>DSO</v>
      </c>
      <c r="X106" s="82">
        <v>-99</v>
      </c>
      <c r="Y106" s="82">
        <v>-164</v>
      </c>
      <c r="Z106" s="82">
        <v>-102</v>
      </c>
    </row>
    <row r="107" spans="1:26" customFormat="1" hidden="1" x14ac:dyDescent="0.3">
      <c r="A107" s="1">
        <f ca="1">lunediDiOggi+Movimenti[[#This Row],[GG MOVIMENTO]]</f>
        <v>46135</v>
      </c>
      <c r="B107" t="s">
        <v>159</v>
      </c>
      <c r="C107" t="s">
        <v>23</v>
      </c>
      <c r="D107" s="3">
        <v>-18000</v>
      </c>
      <c r="E107" t="s">
        <v>25</v>
      </c>
      <c r="F107" t="s">
        <v>28</v>
      </c>
      <c r="G107" t="s">
        <v>31</v>
      </c>
      <c r="H107" t="s">
        <v>34</v>
      </c>
      <c r="J107" s="84">
        <f>IF(Movimenti[[#This Row],[GG DOCUMENTO]]="",0,lunediDiOggi+Movimenti[[#This Row],[GG DOCUMENTO]])</f>
        <v>0</v>
      </c>
      <c r="K107" s="84">
        <f ca="1">IF(Movimenti[[#This Row],[GG SCADENZA]]="",0,lunediDiOggi+Movimenti[[#This Row],[GG SCADENZA]])</f>
        <v>46135</v>
      </c>
      <c r="M107" s="2" t="str">
        <f>IFERROR(VLOOKUP(C107,MATRICI!$A$4:$C$200,2,FALSE),"")</f>
        <v>3 FINANZIAMENTI</v>
      </c>
      <c r="N107" s="2" t="str">
        <f t="shared" si="9"/>
        <v>USCITE</v>
      </c>
      <c r="O107" s="2" t="str">
        <f t="shared" ca="1" si="10"/>
        <v>2026-04-20 (S17)</v>
      </c>
      <c r="P107" s="2" t="str">
        <f t="shared" ca="1" si="11"/>
        <v>2026-04</v>
      </c>
      <c r="Q107" s="2">
        <f t="shared" ca="1" si="12"/>
        <v>0</v>
      </c>
      <c r="R107" s="2" t="str">
        <f t="shared" ca="1" si="13"/>
        <v>SI</v>
      </c>
      <c r="S107" s="2" t="str">
        <f t="shared" ca="1" si="14"/>
        <v>ESEGUITO</v>
      </c>
      <c r="T107" s="2" t="str">
        <f t="shared" ca="1" si="15"/>
        <v>NO</v>
      </c>
      <c r="U107" s="2" t="str">
        <f t="shared" ca="1" si="16"/>
        <v>NO</v>
      </c>
      <c r="V107" s="2" t="str">
        <f t="shared" ca="1" si="17"/>
        <v>NO</v>
      </c>
      <c r="W107" s="2">
        <f>IFERROR(VLOOKUP(C107,MATRICI!$A$4:$C$200,3,FALSE),"")</f>
        <v>0</v>
      </c>
      <c r="X107" s="82">
        <v>-95</v>
      </c>
      <c r="Y107" s="82"/>
      <c r="Z107" s="82">
        <v>-95</v>
      </c>
    </row>
    <row r="108" spans="1:26" customFormat="1" hidden="1" x14ac:dyDescent="0.3">
      <c r="A108" s="1">
        <f ca="1">lunediDiOggi+Movimenti[[#This Row],[GG MOVIMENTO]]</f>
        <v>46137</v>
      </c>
      <c r="B108" t="s">
        <v>150</v>
      </c>
      <c r="C108" t="s">
        <v>21</v>
      </c>
      <c r="D108" s="3">
        <v>-1850</v>
      </c>
      <c r="E108" t="s">
        <v>25</v>
      </c>
      <c r="F108" t="s">
        <v>28</v>
      </c>
      <c r="G108" t="s">
        <v>31</v>
      </c>
      <c r="H108" t="s">
        <v>36</v>
      </c>
      <c r="J108" s="84">
        <f>IF(Movimenti[[#This Row],[GG DOCUMENTO]]="",0,lunediDiOggi+Movimenti[[#This Row],[GG DOCUMENTO]])</f>
        <v>0</v>
      </c>
      <c r="K108" s="84">
        <f ca="1">IF(Movimenti[[#This Row],[GG SCADENZA]]="",0,lunediDiOggi+Movimenti[[#This Row],[GG SCADENZA]])</f>
        <v>46137</v>
      </c>
      <c r="M108" s="2" t="str">
        <f>IFERROR(VLOOKUP(C108,MATRICI!$A$4:$C$200,2,FALSE),"")</f>
        <v>3 FINANZIAMENTI</v>
      </c>
      <c r="N108" s="2" t="str">
        <f t="shared" si="9"/>
        <v>USCITE</v>
      </c>
      <c r="O108" s="2" t="str">
        <f t="shared" ca="1" si="10"/>
        <v>2026-04-20 (S17)</v>
      </c>
      <c r="P108" s="2" t="str">
        <f t="shared" ca="1" si="11"/>
        <v>2026-04</v>
      </c>
      <c r="Q108" s="2">
        <f t="shared" ca="1" si="12"/>
        <v>0</v>
      </c>
      <c r="R108" s="2" t="str">
        <f t="shared" ca="1" si="13"/>
        <v>SI</v>
      </c>
      <c r="S108" s="2" t="str">
        <f t="shared" ca="1" si="14"/>
        <v>ESEGUITO</v>
      </c>
      <c r="T108" s="2" t="str">
        <f t="shared" ca="1" si="15"/>
        <v>NO</v>
      </c>
      <c r="U108" s="2" t="str">
        <f t="shared" ca="1" si="16"/>
        <v>NO</v>
      </c>
      <c r="V108" s="2" t="str">
        <f t="shared" ca="1" si="17"/>
        <v>NO</v>
      </c>
      <c r="W108" s="2">
        <f>IFERROR(VLOOKUP(C108,MATRICI!$A$4:$C$200,3,FALSE),"")</f>
        <v>0</v>
      </c>
      <c r="X108" s="82">
        <v>-93</v>
      </c>
      <c r="Y108" s="82"/>
      <c r="Z108" s="82">
        <v>-93</v>
      </c>
    </row>
    <row r="109" spans="1:26" customFormat="1" hidden="1" x14ac:dyDescent="0.3">
      <c r="A109" s="1">
        <f ca="1">lunediDiOggi+Movimenti[[#This Row],[GG MOVIMENTO]]</f>
        <v>46139</v>
      </c>
      <c r="B109" t="s">
        <v>149</v>
      </c>
      <c r="C109" t="s">
        <v>9</v>
      </c>
      <c r="D109" s="3">
        <v>-3100</v>
      </c>
      <c r="E109" t="s">
        <v>25</v>
      </c>
      <c r="F109" t="s">
        <v>28</v>
      </c>
      <c r="G109" t="s">
        <v>31</v>
      </c>
      <c r="H109" t="s">
        <v>36</v>
      </c>
      <c r="J109" s="84">
        <f>IF(Movimenti[[#This Row],[GG DOCUMENTO]]="",0,lunediDiOggi+Movimenti[[#This Row],[GG DOCUMENTO]])</f>
        <v>0</v>
      </c>
      <c r="K109" s="84">
        <f ca="1">IF(Movimenti[[#This Row],[GG SCADENZA]]="",0,lunediDiOggi+Movimenti[[#This Row],[GG SCADENZA]])</f>
        <v>46139</v>
      </c>
      <c r="M109" s="2" t="str">
        <f>IFERROR(VLOOKUP(C109,MATRICI!$A$4:$C$200,2,FALSE),"")</f>
        <v>1 OPERATIVA</v>
      </c>
      <c r="N109" s="2" t="str">
        <f t="shared" si="9"/>
        <v>USCITE</v>
      </c>
      <c r="O109" s="2" t="str">
        <f t="shared" ca="1" si="10"/>
        <v>2026-04-27 (S18)</v>
      </c>
      <c r="P109" s="2" t="str">
        <f t="shared" ca="1" si="11"/>
        <v>2026-04</v>
      </c>
      <c r="Q109" s="2">
        <f t="shared" ca="1" si="12"/>
        <v>0</v>
      </c>
      <c r="R109" s="2" t="str">
        <f t="shared" ca="1" si="13"/>
        <v>SI</v>
      </c>
      <c r="S109" s="2" t="str">
        <f t="shared" ca="1" si="14"/>
        <v>ESEGUITO</v>
      </c>
      <c r="T109" s="2" t="str">
        <f t="shared" ca="1" si="15"/>
        <v>NO</v>
      </c>
      <c r="U109" s="2" t="str">
        <f t="shared" ca="1" si="16"/>
        <v>NO</v>
      </c>
      <c r="V109" s="2" t="str">
        <f t="shared" ca="1" si="17"/>
        <v>NO</v>
      </c>
      <c r="W109" s="2">
        <f>IFERROR(VLOOKUP(C109,MATRICI!$A$4:$C$200,3,FALSE),"")</f>
        <v>0</v>
      </c>
      <c r="X109" s="82">
        <v>-91</v>
      </c>
      <c r="Y109" s="82"/>
      <c r="Z109" s="82">
        <v>-91</v>
      </c>
    </row>
    <row r="110" spans="1:26" customFormat="1" hidden="1" x14ac:dyDescent="0.3">
      <c r="A110" s="1">
        <f ca="1">lunediDiOggi+Movimenti[[#This Row],[GG MOVIMENTO]]</f>
        <v>46146</v>
      </c>
      <c r="B110" t="s">
        <v>60</v>
      </c>
      <c r="C110" t="s">
        <v>6</v>
      </c>
      <c r="D110" s="3">
        <v>-11100</v>
      </c>
      <c r="E110" t="s">
        <v>25</v>
      </c>
      <c r="F110" t="s">
        <v>28</v>
      </c>
      <c r="G110" t="s">
        <v>31</v>
      </c>
      <c r="H110" t="s">
        <v>35</v>
      </c>
      <c r="J110" s="84">
        <f ca="1">IF(Movimenti[[#This Row],[GG DOCUMENTO]]="",0,lunediDiOggi+Movimenti[[#This Row],[GG DOCUMENTO]])</f>
        <v>46106</v>
      </c>
      <c r="K110" s="84">
        <f ca="1">IF(Movimenti[[#This Row],[GG SCADENZA]]="",0,lunediDiOggi+Movimenti[[#This Row],[GG SCADENZA]])</f>
        <v>46146</v>
      </c>
      <c r="M110" s="2" t="str">
        <f>IFERROR(VLOOKUP(C110,MATRICI!$A$4:$C$200,2,FALSE),"")</f>
        <v>1 OPERATIVA</v>
      </c>
      <c r="N110" s="2" t="str">
        <f t="shared" si="9"/>
        <v>USCITE</v>
      </c>
      <c r="O110" s="2" t="str">
        <f t="shared" ca="1" si="10"/>
        <v>2026-05-04 (S19)</v>
      </c>
      <c r="P110" s="2" t="str">
        <f t="shared" ca="1" si="11"/>
        <v>2026-05</v>
      </c>
      <c r="Q110" s="2">
        <f t="shared" ca="1" si="12"/>
        <v>0</v>
      </c>
      <c r="R110" s="2" t="str">
        <f t="shared" ca="1" si="13"/>
        <v>SI</v>
      </c>
      <c r="S110" s="2" t="str">
        <f t="shared" ca="1" si="14"/>
        <v>ESEGUITO</v>
      </c>
      <c r="T110" s="2" t="str">
        <f t="shared" ca="1" si="15"/>
        <v>NO</v>
      </c>
      <c r="U110" s="2" t="str">
        <f t="shared" ca="1" si="16"/>
        <v>NO</v>
      </c>
      <c r="V110" s="2" t="str">
        <f t="shared" ca="1" si="17"/>
        <v>NO</v>
      </c>
      <c r="W110" s="2" t="str">
        <f>IFERROR(VLOOKUP(C110,MATRICI!$A$4:$C$200,3,FALSE),"")</f>
        <v>DPO</v>
      </c>
      <c r="X110" s="82">
        <v>-84</v>
      </c>
      <c r="Y110" s="82">
        <v>-124</v>
      </c>
      <c r="Z110" s="82">
        <v>-84</v>
      </c>
    </row>
    <row r="111" spans="1:26" customFormat="1" hidden="1" x14ac:dyDescent="0.3">
      <c r="A111" s="1">
        <f ca="1">lunediDiOggi+Movimenti[[#This Row],[GG MOVIMENTO]]</f>
        <v>46148</v>
      </c>
      <c r="B111" t="s">
        <v>147</v>
      </c>
      <c r="C111" t="s">
        <v>3</v>
      </c>
      <c r="D111" s="3">
        <v>33000</v>
      </c>
      <c r="E111" t="s">
        <v>25</v>
      </c>
      <c r="F111" t="s">
        <v>28</v>
      </c>
      <c r="G111" t="s">
        <v>31</v>
      </c>
      <c r="H111" t="s">
        <v>34</v>
      </c>
      <c r="J111" s="84">
        <f ca="1">IF(Movimenti[[#This Row],[GG DOCUMENTO]]="",0,lunediDiOggi+Movimenti[[#This Row],[GG DOCUMENTO]])</f>
        <v>46093</v>
      </c>
      <c r="K111" s="84">
        <f ca="1">IF(Movimenti[[#This Row],[GG SCADENZA]]="",0,lunediDiOggi+Movimenti[[#This Row],[GG SCADENZA]])</f>
        <v>46146</v>
      </c>
      <c r="M111" s="2" t="str">
        <f>IFERROR(VLOOKUP(C111,MATRICI!$A$4:$C$200,2,FALSE),"")</f>
        <v>1 OPERATIVA</v>
      </c>
      <c r="N111" s="2" t="str">
        <f t="shared" si="9"/>
        <v>ENTRATE</v>
      </c>
      <c r="O111" s="2" t="str">
        <f t="shared" ca="1" si="10"/>
        <v>2026-05-04 (S19)</v>
      </c>
      <c r="P111" s="2" t="str">
        <f t="shared" ca="1" si="11"/>
        <v>2026-05</v>
      </c>
      <c r="Q111" s="2">
        <f t="shared" ca="1" si="12"/>
        <v>2</v>
      </c>
      <c r="R111" s="2" t="str">
        <f t="shared" ca="1" si="13"/>
        <v>SI</v>
      </c>
      <c r="S111" s="2" t="str">
        <f t="shared" ca="1" si="14"/>
        <v>ESEGUITO</v>
      </c>
      <c r="T111" s="2" t="str">
        <f t="shared" ca="1" si="15"/>
        <v>NO</v>
      </c>
      <c r="U111" s="2" t="str">
        <f t="shared" ca="1" si="16"/>
        <v>NO</v>
      </c>
      <c r="V111" s="2" t="str">
        <f t="shared" ca="1" si="17"/>
        <v>NO</v>
      </c>
      <c r="W111" s="2" t="str">
        <f>IFERROR(VLOOKUP(C111,MATRICI!$A$4:$C$200,3,FALSE),"")</f>
        <v>DSO</v>
      </c>
      <c r="X111" s="82">
        <v>-82</v>
      </c>
      <c r="Y111" s="82">
        <v>-137</v>
      </c>
      <c r="Z111" s="82">
        <v>-84</v>
      </c>
    </row>
    <row r="112" spans="1:26" customFormat="1" hidden="1" x14ac:dyDescent="0.3">
      <c r="A112" s="1">
        <f ca="1">lunediDiOggi+Movimenti[[#This Row],[GG MOVIMENTO]]</f>
        <v>46148</v>
      </c>
      <c r="B112" t="s">
        <v>165</v>
      </c>
      <c r="C112" t="s">
        <v>22</v>
      </c>
      <c r="D112" s="3">
        <v>25000</v>
      </c>
      <c r="E112" t="s">
        <v>25</v>
      </c>
      <c r="F112" t="s">
        <v>28</v>
      </c>
      <c r="G112" t="s">
        <v>31</v>
      </c>
      <c r="H112" t="s">
        <v>34</v>
      </c>
      <c r="J112" s="84">
        <f>IF(Movimenti[[#This Row],[GG DOCUMENTO]]="",0,lunediDiOggi+Movimenti[[#This Row],[GG DOCUMENTO]])</f>
        <v>0</v>
      </c>
      <c r="K112" s="84">
        <f ca="1">IF(Movimenti[[#This Row],[GG SCADENZA]]="",0,lunediDiOggi+Movimenti[[#This Row],[GG SCADENZA]])</f>
        <v>46148</v>
      </c>
      <c r="M112" s="2" t="str">
        <f>IFERROR(VLOOKUP(C112,MATRICI!$A$4:$C$200,2,FALSE),"")</f>
        <v>3 FINANZIAMENTI</v>
      </c>
      <c r="N112" s="2" t="str">
        <f t="shared" si="9"/>
        <v>ENTRATE</v>
      </c>
      <c r="O112" s="2" t="str">
        <f t="shared" ca="1" si="10"/>
        <v>2026-05-04 (S19)</v>
      </c>
      <c r="P112" s="2" t="str">
        <f t="shared" ca="1" si="11"/>
        <v>2026-05</v>
      </c>
      <c r="Q112" s="2">
        <f t="shared" ca="1" si="12"/>
        <v>0</v>
      </c>
      <c r="R112" s="2" t="str">
        <f t="shared" ca="1" si="13"/>
        <v>SI</v>
      </c>
      <c r="S112" s="2" t="str">
        <f t="shared" ca="1" si="14"/>
        <v>ESEGUITO</v>
      </c>
      <c r="T112" s="2" t="str">
        <f t="shared" ca="1" si="15"/>
        <v>NO</v>
      </c>
      <c r="U112" s="2" t="str">
        <f t="shared" ca="1" si="16"/>
        <v>NO</v>
      </c>
      <c r="V112" s="2" t="str">
        <f t="shared" ca="1" si="17"/>
        <v>NO</v>
      </c>
      <c r="W112" s="2">
        <f>IFERROR(VLOOKUP(C112,MATRICI!$A$4:$C$200,3,FALSE),"")</f>
        <v>0</v>
      </c>
      <c r="X112" s="82">
        <v>-82</v>
      </c>
      <c r="Y112" s="82"/>
      <c r="Z112" s="82">
        <v>-82</v>
      </c>
    </row>
    <row r="113" spans="1:26" customFormat="1" hidden="1" x14ac:dyDescent="0.3">
      <c r="A113" s="1">
        <f ca="1">lunediDiOggi+Movimenti[[#This Row],[GG MOVIMENTO]]</f>
        <v>46149</v>
      </c>
      <c r="B113" t="s">
        <v>8</v>
      </c>
      <c r="C113" t="s">
        <v>8</v>
      </c>
      <c r="D113" s="3">
        <v>-24800</v>
      </c>
      <c r="E113" t="s">
        <v>25</v>
      </c>
      <c r="F113" t="s">
        <v>28</v>
      </c>
      <c r="G113" t="s">
        <v>31</v>
      </c>
      <c r="H113" t="s">
        <v>34</v>
      </c>
      <c r="J113" s="84">
        <f>IF(Movimenti[[#This Row],[GG DOCUMENTO]]="",0,lunediDiOggi+Movimenti[[#This Row],[GG DOCUMENTO]])</f>
        <v>0</v>
      </c>
      <c r="K113" s="84">
        <f ca="1">IF(Movimenti[[#This Row],[GG SCADENZA]]="",0,lunediDiOggi+Movimenti[[#This Row],[GG SCADENZA]])</f>
        <v>46149</v>
      </c>
      <c r="M113" s="2" t="str">
        <f>IFERROR(VLOOKUP(C113,MATRICI!$A$4:$C$200,2,FALSE),"")</f>
        <v>1 OPERATIVA</v>
      </c>
      <c r="N113" s="2" t="str">
        <f t="shared" si="9"/>
        <v>USCITE</v>
      </c>
      <c r="O113" s="2" t="str">
        <f t="shared" ca="1" si="10"/>
        <v>2026-05-04 (S19)</v>
      </c>
      <c r="P113" s="2" t="str">
        <f t="shared" ca="1" si="11"/>
        <v>2026-05</v>
      </c>
      <c r="Q113" s="2">
        <f t="shared" ca="1" si="12"/>
        <v>0</v>
      </c>
      <c r="R113" s="2" t="str">
        <f t="shared" ca="1" si="13"/>
        <v>SI</v>
      </c>
      <c r="S113" s="2" t="str">
        <f t="shared" ca="1" si="14"/>
        <v>ESEGUITO</v>
      </c>
      <c r="T113" s="2" t="str">
        <f t="shared" ca="1" si="15"/>
        <v>NO</v>
      </c>
      <c r="U113" s="2" t="str">
        <f t="shared" ca="1" si="16"/>
        <v>NO</v>
      </c>
      <c r="V113" s="2" t="str">
        <f t="shared" ca="1" si="17"/>
        <v>NO</v>
      </c>
      <c r="W113" s="2">
        <f>IFERROR(VLOOKUP(C113,MATRICI!$A$4:$C$200,3,FALSE),"")</f>
        <v>0</v>
      </c>
      <c r="X113" s="82">
        <v>-81</v>
      </c>
      <c r="Y113" s="82"/>
      <c r="Z113" s="82">
        <v>-81</v>
      </c>
    </row>
    <row r="114" spans="1:26" customFormat="1" hidden="1" x14ac:dyDescent="0.3">
      <c r="A114" s="1">
        <f ca="1">lunediDiOggi+Movimenti[[#This Row],[GG MOVIMENTO]]</f>
        <v>46152</v>
      </c>
      <c r="B114" t="s">
        <v>78</v>
      </c>
      <c r="C114" t="s">
        <v>7</v>
      </c>
      <c r="D114" s="3">
        <v>-6700</v>
      </c>
      <c r="E114" t="s">
        <v>25</v>
      </c>
      <c r="F114" t="s">
        <v>28</v>
      </c>
      <c r="G114" t="s">
        <v>31</v>
      </c>
      <c r="H114" t="s">
        <v>34</v>
      </c>
      <c r="J114" s="84">
        <f ca="1">IF(Movimenti[[#This Row],[GG DOCUMENTO]]="",0,lunediDiOggi+Movimenti[[#This Row],[GG DOCUMENTO]])</f>
        <v>46122</v>
      </c>
      <c r="K114" s="84">
        <f ca="1">IF(Movimenti[[#This Row],[GG SCADENZA]]="",0,lunediDiOggi+Movimenti[[#This Row],[GG SCADENZA]])</f>
        <v>46152</v>
      </c>
      <c r="M114" s="2" t="str">
        <f>IFERROR(VLOOKUP(C114,MATRICI!$A$4:$C$200,2,FALSE),"")</f>
        <v>1 OPERATIVA</v>
      </c>
      <c r="N114" s="2" t="str">
        <f t="shared" si="9"/>
        <v>USCITE</v>
      </c>
      <c r="O114" s="2" t="str">
        <f t="shared" ca="1" si="10"/>
        <v>2026-05-04 (S19)</v>
      </c>
      <c r="P114" s="2" t="str">
        <f t="shared" ca="1" si="11"/>
        <v>2026-05</v>
      </c>
      <c r="Q114" s="2">
        <f t="shared" ca="1" si="12"/>
        <v>0</v>
      </c>
      <c r="R114" s="2" t="str">
        <f t="shared" ca="1" si="13"/>
        <v>SI</v>
      </c>
      <c r="S114" s="2" t="str">
        <f t="shared" ca="1" si="14"/>
        <v>ESEGUITO</v>
      </c>
      <c r="T114" s="2" t="str">
        <f t="shared" ca="1" si="15"/>
        <v>NO</v>
      </c>
      <c r="U114" s="2" t="str">
        <f t="shared" ca="1" si="16"/>
        <v>NO</v>
      </c>
      <c r="V114" s="2" t="str">
        <f t="shared" ca="1" si="17"/>
        <v>NO</v>
      </c>
      <c r="W114" s="2" t="str">
        <f>IFERROR(VLOOKUP(C114,MATRICI!$A$4:$C$200,3,FALSE),"")</f>
        <v>DPO</v>
      </c>
      <c r="X114" s="82">
        <v>-78</v>
      </c>
      <c r="Y114" s="82">
        <v>-108</v>
      </c>
      <c r="Z114" s="82">
        <v>-78</v>
      </c>
    </row>
    <row r="115" spans="1:26" customFormat="1" hidden="1" x14ac:dyDescent="0.3">
      <c r="A115" s="1">
        <f ca="1">lunediDiOggi+Movimenti[[#This Row],[GG MOVIMENTO]]</f>
        <v>46158</v>
      </c>
      <c r="B115" t="s">
        <v>151</v>
      </c>
      <c r="C115" t="s">
        <v>21</v>
      </c>
      <c r="D115" s="3">
        <v>-2400</v>
      </c>
      <c r="E115" t="s">
        <v>25</v>
      </c>
      <c r="F115" t="s">
        <v>28</v>
      </c>
      <c r="G115" t="s">
        <v>31</v>
      </c>
      <c r="H115" t="s">
        <v>36</v>
      </c>
      <c r="J115" s="84">
        <f>IF(Movimenti[[#This Row],[GG DOCUMENTO]]="",0,lunediDiOggi+Movimenti[[#This Row],[GG DOCUMENTO]])</f>
        <v>0</v>
      </c>
      <c r="K115" s="84">
        <f ca="1">IF(Movimenti[[#This Row],[GG SCADENZA]]="",0,lunediDiOggi+Movimenti[[#This Row],[GG SCADENZA]])</f>
        <v>46158</v>
      </c>
      <c r="M115" s="2" t="str">
        <f>IFERROR(VLOOKUP(C115,MATRICI!$A$4:$C$200,2,FALSE),"")</f>
        <v>3 FINANZIAMENTI</v>
      </c>
      <c r="N115" s="2" t="str">
        <f t="shared" si="9"/>
        <v>USCITE</v>
      </c>
      <c r="O115" s="2" t="str">
        <f t="shared" ca="1" si="10"/>
        <v>2026-05-11 (S20)</v>
      </c>
      <c r="P115" s="2" t="str">
        <f t="shared" ca="1" si="11"/>
        <v>2026-05</v>
      </c>
      <c r="Q115" s="2">
        <f t="shared" ca="1" si="12"/>
        <v>0</v>
      </c>
      <c r="R115" s="2" t="str">
        <f t="shared" ca="1" si="13"/>
        <v>SI</v>
      </c>
      <c r="S115" s="2" t="str">
        <f t="shared" ca="1" si="14"/>
        <v>ESEGUITO</v>
      </c>
      <c r="T115" s="2" t="str">
        <f t="shared" ca="1" si="15"/>
        <v>NO</v>
      </c>
      <c r="U115" s="2" t="str">
        <f t="shared" ca="1" si="16"/>
        <v>NO</v>
      </c>
      <c r="V115" s="2" t="str">
        <f t="shared" ca="1" si="17"/>
        <v>NO</v>
      </c>
      <c r="W115" s="2">
        <f>IFERROR(VLOOKUP(C115,MATRICI!$A$4:$C$200,3,FALSE),"")</f>
        <v>0</v>
      </c>
      <c r="X115" s="82">
        <v>-72</v>
      </c>
      <c r="Y115" s="82"/>
      <c r="Z115" s="82">
        <v>-72</v>
      </c>
    </row>
    <row r="116" spans="1:26" customFormat="1" hidden="1" x14ac:dyDescent="0.3">
      <c r="A116" s="1">
        <f ca="1">lunediDiOggi+Movimenti[[#This Row],[GG MOVIMENTO]]</f>
        <v>46159</v>
      </c>
      <c r="B116" t="s">
        <v>66</v>
      </c>
      <c r="C116" t="s">
        <v>11</v>
      </c>
      <c r="D116" s="3">
        <v>-8500</v>
      </c>
      <c r="E116" t="s">
        <v>25</v>
      </c>
      <c r="F116" t="s">
        <v>28</v>
      </c>
      <c r="G116" t="s">
        <v>31</v>
      </c>
      <c r="H116" t="s">
        <v>38</v>
      </c>
      <c r="J116" s="84">
        <f>IF(Movimenti[[#This Row],[GG DOCUMENTO]]="",0,lunediDiOggi+Movimenti[[#This Row],[GG DOCUMENTO]])</f>
        <v>0</v>
      </c>
      <c r="K116" s="84">
        <f ca="1">IF(Movimenti[[#This Row],[GG SCADENZA]]="",0,lunediDiOggi+Movimenti[[#This Row],[GG SCADENZA]])</f>
        <v>46159</v>
      </c>
      <c r="M116" s="2" t="str">
        <f>IFERROR(VLOOKUP(C116,MATRICI!$A$4:$C$200,2,FALSE),"")</f>
        <v>1 OPERATIVA</v>
      </c>
      <c r="N116" s="2" t="str">
        <f t="shared" si="9"/>
        <v>USCITE</v>
      </c>
      <c r="O116" s="2" t="str">
        <f t="shared" ca="1" si="10"/>
        <v>2026-05-11 (S20)</v>
      </c>
      <c r="P116" s="2" t="str">
        <f t="shared" ca="1" si="11"/>
        <v>2026-05</v>
      </c>
      <c r="Q116" s="2">
        <f t="shared" ca="1" si="12"/>
        <v>0</v>
      </c>
      <c r="R116" s="2" t="str">
        <f t="shared" ca="1" si="13"/>
        <v>SI</v>
      </c>
      <c r="S116" s="2" t="str">
        <f t="shared" ca="1" si="14"/>
        <v>ESEGUITO</v>
      </c>
      <c r="T116" s="2" t="str">
        <f t="shared" ca="1" si="15"/>
        <v>NO</v>
      </c>
      <c r="U116" s="2" t="str">
        <f t="shared" ca="1" si="16"/>
        <v>NO</v>
      </c>
      <c r="V116" s="2" t="str">
        <f t="shared" ca="1" si="17"/>
        <v>NO</v>
      </c>
      <c r="W116" s="2">
        <f>IFERROR(VLOOKUP(C116,MATRICI!$A$4:$C$200,3,FALSE),"")</f>
        <v>0</v>
      </c>
      <c r="X116" s="82">
        <v>-71</v>
      </c>
      <c r="Y116" s="82"/>
      <c r="Z116" s="82">
        <v>-71</v>
      </c>
    </row>
    <row r="117" spans="1:26" customFormat="1" hidden="1" x14ac:dyDescent="0.3">
      <c r="A117" s="1">
        <f ca="1">lunediDiOggi+Movimenti[[#This Row],[GG MOVIMENTO]]</f>
        <v>46161</v>
      </c>
      <c r="B117" t="s">
        <v>148</v>
      </c>
      <c r="C117" t="s">
        <v>3</v>
      </c>
      <c r="D117" s="3">
        <v>27600</v>
      </c>
      <c r="E117" t="s">
        <v>25</v>
      </c>
      <c r="F117" t="s">
        <v>28</v>
      </c>
      <c r="G117" t="s">
        <v>31</v>
      </c>
      <c r="H117" t="s">
        <v>34</v>
      </c>
      <c r="J117" s="84">
        <f ca="1">IF(Movimenti[[#This Row],[GG DOCUMENTO]]="",0,lunediDiOggi+Movimenti[[#This Row],[GG DOCUMENTO]])</f>
        <v>46101</v>
      </c>
      <c r="K117" s="84">
        <f ca="1">IF(Movimenti[[#This Row],[GG SCADENZA]]="",0,lunediDiOggi+Movimenti[[#This Row],[GG SCADENZA]])</f>
        <v>46158</v>
      </c>
      <c r="M117" s="2" t="str">
        <f>IFERROR(VLOOKUP(C117,MATRICI!$A$4:$C$200,2,FALSE),"")</f>
        <v>1 OPERATIVA</v>
      </c>
      <c r="N117" s="2" t="str">
        <f t="shared" si="9"/>
        <v>ENTRATE</v>
      </c>
      <c r="O117" s="2" t="str">
        <f t="shared" ca="1" si="10"/>
        <v>2026-05-18 (S21)</v>
      </c>
      <c r="P117" s="2" t="str">
        <f t="shared" ca="1" si="11"/>
        <v>2026-05</v>
      </c>
      <c r="Q117" s="2">
        <f t="shared" ca="1" si="12"/>
        <v>3</v>
      </c>
      <c r="R117" s="2" t="str">
        <f t="shared" ca="1" si="13"/>
        <v>SI</v>
      </c>
      <c r="S117" s="2" t="str">
        <f t="shared" ca="1" si="14"/>
        <v>ESEGUITO</v>
      </c>
      <c r="T117" s="2" t="str">
        <f t="shared" ca="1" si="15"/>
        <v>NO</v>
      </c>
      <c r="U117" s="2" t="str">
        <f t="shared" ca="1" si="16"/>
        <v>NO</v>
      </c>
      <c r="V117" s="2" t="str">
        <f t="shared" ca="1" si="17"/>
        <v>NO</v>
      </c>
      <c r="W117" s="2" t="str">
        <f>IFERROR(VLOOKUP(C117,MATRICI!$A$4:$C$200,3,FALSE),"")</f>
        <v>DSO</v>
      </c>
      <c r="X117" s="82">
        <v>-69</v>
      </c>
      <c r="Y117" s="82">
        <v>-129</v>
      </c>
      <c r="Z117" s="82">
        <v>-72</v>
      </c>
    </row>
    <row r="118" spans="1:26" customFormat="1" hidden="1" x14ac:dyDescent="0.3">
      <c r="A118" s="1">
        <f ca="1">lunediDiOggi+Movimenti[[#This Row],[GG MOVIMENTO]]</f>
        <v>46162</v>
      </c>
      <c r="B118" t="s">
        <v>160</v>
      </c>
      <c r="C118" t="s">
        <v>146</v>
      </c>
      <c r="D118" s="3">
        <v>12000</v>
      </c>
      <c r="E118" t="s">
        <v>25</v>
      </c>
      <c r="F118" t="s">
        <v>28</v>
      </c>
      <c r="G118" t="s">
        <v>32</v>
      </c>
      <c r="H118" t="s">
        <v>34</v>
      </c>
      <c r="J118" s="84">
        <f>IF(Movimenti[[#This Row],[GG DOCUMENTO]]="",0,lunediDiOggi+Movimenti[[#This Row],[GG DOCUMENTO]])</f>
        <v>0</v>
      </c>
      <c r="K118" s="84">
        <f ca="1">IF(Movimenti[[#This Row],[GG SCADENZA]]="",0,lunediDiOggi+Movimenti[[#This Row],[GG SCADENZA]])</f>
        <v>46162</v>
      </c>
      <c r="M118" s="2" t="str">
        <f>IFERROR(VLOOKUP(C118,MATRICI!$A$4:$C$200,2,FALSE),"")</f>
        <v>2 INVESTIMENTI</v>
      </c>
      <c r="N118" s="2" t="str">
        <f t="shared" si="9"/>
        <v>ENTRATE</v>
      </c>
      <c r="O118" s="2" t="str">
        <f t="shared" ca="1" si="10"/>
        <v>2026-05-18 (S21)</v>
      </c>
      <c r="P118" s="2" t="str">
        <f t="shared" ca="1" si="11"/>
        <v>2026-05</v>
      </c>
      <c r="Q118" s="2">
        <f t="shared" ca="1" si="12"/>
        <v>0</v>
      </c>
      <c r="R118" s="2" t="str">
        <f t="shared" ca="1" si="13"/>
        <v>SI</v>
      </c>
      <c r="S118" s="2" t="str">
        <f t="shared" ca="1" si="14"/>
        <v>ESEGUITO</v>
      </c>
      <c r="T118" s="2" t="str">
        <f t="shared" ca="1" si="15"/>
        <v>NO</v>
      </c>
      <c r="U118" s="2" t="str">
        <f t="shared" ca="1" si="16"/>
        <v>NO</v>
      </c>
      <c r="V118" s="2" t="str">
        <f t="shared" ca="1" si="17"/>
        <v>NO</v>
      </c>
      <c r="W118" s="2">
        <f>IFERROR(VLOOKUP(C118,MATRICI!$A$4:$C$200,3,FALSE),"")</f>
        <v>0</v>
      </c>
      <c r="X118" s="82">
        <v>-68</v>
      </c>
      <c r="Y118" s="82"/>
      <c r="Z118" s="82">
        <v>-68</v>
      </c>
    </row>
    <row r="119" spans="1:26" customFormat="1" hidden="1" x14ac:dyDescent="0.3">
      <c r="A119" s="1">
        <f ca="1">lunediDiOggi+Movimenti[[#This Row],[GG MOVIMENTO]]</f>
        <v>46167</v>
      </c>
      <c r="B119" t="s">
        <v>150</v>
      </c>
      <c r="C119" t="s">
        <v>21</v>
      </c>
      <c r="D119" s="3">
        <v>-1850</v>
      </c>
      <c r="E119" t="s">
        <v>25</v>
      </c>
      <c r="F119" t="s">
        <v>28</v>
      </c>
      <c r="G119" t="s">
        <v>31</v>
      </c>
      <c r="H119" t="s">
        <v>36</v>
      </c>
      <c r="J119" s="84">
        <f>IF(Movimenti[[#This Row],[GG DOCUMENTO]]="",0,lunediDiOggi+Movimenti[[#This Row],[GG DOCUMENTO]])</f>
        <v>0</v>
      </c>
      <c r="K119" s="84">
        <f ca="1">IF(Movimenti[[#This Row],[GG SCADENZA]]="",0,lunediDiOggi+Movimenti[[#This Row],[GG SCADENZA]])</f>
        <v>46167</v>
      </c>
      <c r="M119" s="2" t="str">
        <f>IFERROR(VLOOKUP(C119,MATRICI!$A$4:$C$200,2,FALSE),"")</f>
        <v>3 FINANZIAMENTI</v>
      </c>
      <c r="N119" s="2" t="str">
        <f t="shared" si="9"/>
        <v>USCITE</v>
      </c>
      <c r="O119" s="2" t="str">
        <f t="shared" ca="1" si="10"/>
        <v>2026-05-25 (S22)</v>
      </c>
      <c r="P119" s="2" t="str">
        <f t="shared" ca="1" si="11"/>
        <v>2026-05</v>
      </c>
      <c r="Q119" s="2">
        <f t="shared" ca="1" si="12"/>
        <v>0</v>
      </c>
      <c r="R119" s="2" t="str">
        <f t="shared" ca="1" si="13"/>
        <v>SI</v>
      </c>
      <c r="S119" s="2" t="str">
        <f t="shared" ca="1" si="14"/>
        <v>ESEGUITO</v>
      </c>
      <c r="T119" s="2" t="str">
        <f t="shared" ca="1" si="15"/>
        <v>NO</v>
      </c>
      <c r="U119" s="2" t="str">
        <f t="shared" ca="1" si="16"/>
        <v>NO</v>
      </c>
      <c r="V119" s="2" t="str">
        <f t="shared" ca="1" si="17"/>
        <v>NO</v>
      </c>
      <c r="W119" s="2">
        <f>IFERROR(VLOOKUP(C119,MATRICI!$A$4:$C$200,3,FALSE),"")</f>
        <v>0</v>
      </c>
      <c r="X119" s="82">
        <v>-63</v>
      </c>
      <c r="Y119" s="82"/>
      <c r="Z119" s="82">
        <v>-63</v>
      </c>
    </row>
    <row r="120" spans="1:26" customFormat="1" hidden="1" x14ac:dyDescent="0.3">
      <c r="A120" s="1">
        <f ca="1">lunediDiOggi+Movimenti[[#This Row],[GG MOVIMENTO]]</f>
        <v>46169</v>
      </c>
      <c r="B120" t="s">
        <v>149</v>
      </c>
      <c r="C120" t="s">
        <v>9</v>
      </c>
      <c r="D120" s="3">
        <v>-3100</v>
      </c>
      <c r="E120" t="s">
        <v>25</v>
      </c>
      <c r="F120" t="s">
        <v>28</v>
      </c>
      <c r="G120" t="s">
        <v>31</v>
      </c>
      <c r="H120" t="s">
        <v>36</v>
      </c>
      <c r="J120" s="84">
        <f>IF(Movimenti[[#This Row],[GG DOCUMENTO]]="",0,lunediDiOggi+Movimenti[[#This Row],[GG DOCUMENTO]])</f>
        <v>0</v>
      </c>
      <c r="K120" s="84">
        <f ca="1">IF(Movimenti[[#This Row],[GG SCADENZA]]="",0,lunediDiOggi+Movimenti[[#This Row],[GG SCADENZA]])</f>
        <v>46169</v>
      </c>
      <c r="M120" s="2" t="str">
        <f>IFERROR(VLOOKUP(C120,MATRICI!$A$4:$C$200,2,FALSE),"")</f>
        <v>1 OPERATIVA</v>
      </c>
      <c r="N120" s="2" t="str">
        <f t="shared" si="9"/>
        <v>USCITE</v>
      </c>
      <c r="O120" s="2" t="str">
        <f t="shared" ca="1" si="10"/>
        <v>2026-05-25 (S22)</v>
      </c>
      <c r="P120" s="2" t="str">
        <f t="shared" ca="1" si="11"/>
        <v>2026-05</v>
      </c>
      <c r="Q120" s="2">
        <f t="shared" ca="1" si="12"/>
        <v>0</v>
      </c>
      <c r="R120" s="2" t="str">
        <f t="shared" ca="1" si="13"/>
        <v>SI</v>
      </c>
      <c r="S120" s="2" t="str">
        <f t="shared" ca="1" si="14"/>
        <v>ESEGUITO</v>
      </c>
      <c r="T120" s="2" t="str">
        <f t="shared" ca="1" si="15"/>
        <v>NO</v>
      </c>
      <c r="U120" s="2" t="str">
        <f t="shared" ca="1" si="16"/>
        <v>NO</v>
      </c>
      <c r="V120" s="2" t="str">
        <f t="shared" ca="1" si="17"/>
        <v>NO</v>
      </c>
      <c r="W120" s="2">
        <f>IFERROR(VLOOKUP(C120,MATRICI!$A$4:$C$200,3,FALSE),"")</f>
        <v>0</v>
      </c>
      <c r="X120" s="82">
        <v>-61</v>
      </c>
      <c r="Y120" s="82"/>
      <c r="Z120" s="82">
        <v>-61</v>
      </c>
    </row>
    <row r="121" spans="1:26" customFormat="1" hidden="1" x14ac:dyDescent="0.3">
      <c r="A121" s="1">
        <f ca="1">lunediDiOggi+Movimenti[[#This Row],[GG MOVIMENTO]]</f>
        <v>46177</v>
      </c>
      <c r="B121" t="s">
        <v>60</v>
      </c>
      <c r="C121" t="s">
        <v>6</v>
      </c>
      <c r="D121" s="3">
        <v>-9500</v>
      </c>
      <c r="E121" t="s">
        <v>25</v>
      </c>
      <c r="F121" t="s">
        <v>28</v>
      </c>
      <c r="G121" t="s">
        <v>31</v>
      </c>
      <c r="H121" t="s">
        <v>35</v>
      </c>
      <c r="J121" s="84">
        <f ca="1">IF(Movimenti[[#This Row],[GG DOCUMENTO]]="",0,lunediDiOggi+Movimenti[[#This Row],[GG DOCUMENTO]])</f>
        <v>46139</v>
      </c>
      <c r="K121" s="84">
        <f ca="1">IF(Movimenti[[#This Row],[GG SCADENZA]]="",0,lunediDiOggi+Movimenti[[#This Row],[GG SCADENZA]])</f>
        <v>46177</v>
      </c>
      <c r="M121" s="2" t="str">
        <f>IFERROR(VLOOKUP(C121,MATRICI!$A$4:$C$200,2,FALSE),"")</f>
        <v>1 OPERATIVA</v>
      </c>
      <c r="N121" s="2" t="str">
        <f t="shared" si="9"/>
        <v>USCITE</v>
      </c>
      <c r="O121" s="2" t="str">
        <f t="shared" ca="1" si="10"/>
        <v>2026-06-01 (S23)</v>
      </c>
      <c r="P121" s="2" t="str">
        <f t="shared" ca="1" si="11"/>
        <v>2026-06</v>
      </c>
      <c r="Q121" s="2">
        <f t="shared" ca="1" si="12"/>
        <v>0</v>
      </c>
      <c r="R121" s="2" t="str">
        <f t="shared" ca="1" si="13"/>
        <v>SI</v>
      </c>
      <c r="S121" s="2" t="str">
        <f t="shared" ca="1" si="14"/>
        <v>ESEGUITO</v>
      </c>
      <c r="T121" s="2" t="str">
        <f t="shared" ca="1" si="15"/>
        <v>NO</v>
      </c>
      <c r="U121" s="2" t="str">
        <f t="shared" ca="1" si="16"/>
        <v>NO</v>
      </c>
      <c r="V121" s="2" t="str">
        <f t="shared" ca="1" si="17"/>
        <v>NO</v>
      </c>
      <c r="W121" s="2" t="str">
        <f>IFERROR(VLOOKUP(C121,MATRICI!$A$4:$C$200,3,FALSE),"")</f>
        <v>DPO</v>
      </c>
      <c r="X121" s="82">
        <v>-53</v>
      </c>
      <c r="Y121" s="82">
        <v>-91</v>
      </c>
      <c r="Z121" s="82">
        <v>-53</v>
      </c>
    </row>
    <row r="122" spans="1:26" customFormat="1" hidden="1" x14ac:dyDescent="0.3">
      <c r="A122" s="1">
        <f ca="1">lunediDiOggi+Movimenti[[#This Row],[GG MOVIMENTO]]</f>
        <v>46179</v>
      </c>
      <c r="B122" t="s">
        <v>147</v>
      </c>
      <c r="C122" t="s">
        <v>3</v>
      </c>
      <c r="D122" s="3">
        <v>30000</v>
      </c>
      <c r="E122" t="s">
        <v>25</v>
      </c>
      <c r="F122" t="s">
        <v>28</v>
      </c>
      <c r="G122" t="s">
        <v>31</v>
      </c>
      <c r="H122" t="s">
        <v>34</v>
      </c>
      <c r="J122" s="84">
        <f ca="1">IF(Movimenti[[#This Row],[GG DOCUMENTO]]="",0,lunediDiOggi+Movimenti[[#This Row],[GG DOCUMENTO]])</f>
        <v>46134</v>
      </c>
      <c r="K122" s="84">
        <f ca="1">IF(Movimenti[[#This Row],[GG SCADENZA]]="",0,lunediDiOggi+Movimenti[[#This Row],[GG SCADENZA]])</f>
        <v>46177</v>
      </c>
      <c r="M122" s="2" t="str">
        <f>IFERROR(VLOOKUP(C122,MATRICI!$A$4:$C$200,2,FALSE),"")</f>
        <v>1 OPERATIVA</v>
      </c>
      <c r="N122" s="2" t="str">
        <f t="shared" si="9"/>
        <v>ENTRATE</v>
      </c>
      <c r="O122" s="2" t="str">
        <f t="shared" ca="1" si="10"/>
        <v>2026-06-01 (S23)</v>
      </c>
      <c r="P122" s="2" t="str">
        <f t="shared" ca="1" si="11"/>
        <v>2026-06</v>
      </c>
      <c r="Q122" s="2">
        <f t="shared" ca="1" si="12"/>
        <v>2</v>
      </c>
      <c r="R122" s="2" t="str">
        <f t="shared" ca="1" si="13"/>
        <v>SI</v>
      </c>
      <c r="S122" s="2" t="str">
        <f t="shared" ca="1" si="14"/>
        <v>ESEGUITO</v>
      </c>
      <c r="T122" s="2" t="str">
        <f t="shared" ca="1" si="15"/>
        <v>NO</v>
      </c>
      <c r="U122" s="2" t="str">
        <f t="shared" ca="1" si="16"/>
        <v>NO</v>
      </c>
      <c r="V122" s="2" t="str">
        <f t="shared" ca="1" si="17"/>
        <v>NO</v>
      </c>
      <c r="W122" s="2" t="str">
        <f>IFERROR(VLOOKUP(C122,MATRICI!$A$4:$C$200,3,FALSE),"")</f>
        <v>DSO</v>
      </c>
      <c r="X122" s="82">
        <v>-51</v>
      </c>
      <c r="Y122" s="82">
        <v>-96</v>
      </c>
      <c r="Z122" s="82">
        <v>-53</v>
      </c>
    </row>
    <row r="123" spans="1:26" customFormat="1" hidden="1" x14ac:dyDescent="0.3">
      <c r="A123" s="1">
        <f ca="1">lunediDiOggi+Movimenti[[#This Row],[GG MOVIMENTO]]</f>
        <v>46180</v>
      </c>
      <c r="B123" t="s">
        <v>8</v>
      </c>
      <c r="C123" t="s">
        <v>8</v>
      </c>
      <c r="D123" s="3">
        <v>-37000</v>
      </c>
      <c r="E123" t="s">
        <v>25</v>
      </c>
      <c r="F123" t="s">
        <v>28</v>
      </c>
      <c r="G123" t="s">
        <v>31</v>
      </c>
      <c r="H123" t="s">
        <v>34</v>
      </c>
      <c r="J123" s="84">
        <f>IF(Movimenti[[#This Row],[GG DOCUMENTO]]="",0,lunediDiOggi+Movimenti[[#This Row],[GG DOCUMENTO]])</f>
        <v>0</v>
      </c>
      <c r="K123" s="84">
        <f ca="1">IF(Movimenti[[#This Row],[GG SCADENZA]]="",0,lunediDiOggi+Movimenti[[#This Row],[GG SCADENZA]])</f>
        <v>46180</v>
      </c>
      <c r="M123" s="2" t="str">
        <f>IFERROR(VLOOKUP(C123,MATRICI!$A$4:$C$200,2,FALSE),"")</f>
        <v>1 OPERATIVA</v>
      </c>
      <c r="N123" s="2" t="str">
        <f t="shared" si="9"/>
        <v>USCITE</v>
      </c>
      <c r="O123" s="2" t="str">
        <f t="shared" ca="1" si="10"/>
        <v>2026-06-01 (S23)</v>
      </c>
      <c r="P123" s="2" t="str">
        <f t="shared" ca="1" si="11"/>
        <v>2026-06</v>
      </c>
      <c r="Q123" s="2">
        <f t="shared" ca="1" si="12"/>
        <v>0</v>
      </c>
      <c r="R123" s="2" t="str">
        <f t="shared" ca="1" si="13"/>
        <v>SI</v>
      </c>
      <c r="S123" s="2" t="str">
        <f t="shared" ca="1" si="14"/>
        <v>ESEGUITO</v>
      </c>
      <c r="T123" s="2" t="str">
        <f t="shared" ca="1" si="15"/>
        <v>NO</v>
      </c>
      <c r="U123" s="2" t="str">
        <f t="shared" ca="1" si="16"/>
        <v>NO</v>
      </c>
      <c r="V123" s="2" t="str">
        <f t="shared" ca="1" si="17"/>
        <v>NO</v>
      </c>
      <c r="W123" s="2">
        <f>IFERROR(VLOOKUP(C123,MATRICI!$A$4:$C$200,3,FALSE),"")</f>
        <v>0</v>
      </c>
      <c r="X123" s="82">
        <v>-50</v>
      </c>
      <c r="Y123" s="82"/>
      <c r="Z123" s="82">
        <v>-50</v>
      </c>
    </row>
    <row r="124" spans="1:26" customFormat="1" hidden="1" x14ac:dyDescent="0.3">
      <c r="A124" s="1">
        <f ca="1">lunediDiOggi+Movimenti[[#This Row],[GG MOVIMENTO]]</f>
        <v>46183</v>
      </c>
      <c r="B124" t="s">
        <v>78</v>
      </c>
      <c r="C124" t="s">
        <v>7</v>
      </c>
      <c r="D124" s="3">
        <v>-5500</v>
      </c>
      <c r="E124" t="s">
        <v>25</v>
      </c>
      <c r="F124" t="s">
        <v>28</v>
      </c>
      <c r="G124" t="s">
        <v>31</v>
      </c>
      <c r="H124" t="s">
        <v>34</v>
      </c>
      <c r="J124" s="84">
        <f ca="1">IF(Movimenti[[#This Row],[GG DOCUMENTO]]="",0,lunediDiOggi+Movimenti[[#This Row],[GG DOCUMENTO]])</f>
        <v>46153</v>
      </c>
      <c r="K124" s="84">
        <f ca="1">IF(Movimenti[[#This Row],[GG SCADENZA]]="",0,lunediDiOggi+Movimenti[[#This Row],[GG SCADENZA]])</f>
        <v>46183</v>
      </c>
      <c r="M124" s="2" t="str">
        <f>IFERROR(VLOOKUP(C124,MATRICI!$A$4:$C$200,2,FALSE),"")</f>
        <v>1 OPERATIVA</v>
      </c>
      <c r="N124" s="2" t="str">
        <f t="shared" si="9"/>
        <v>USCITE</v>
      </c>
      <c r="O124" s="2" t="str">
        <f t="shared" ca="1" si="10"/>
        <v>2026-06-08 (S24)</v>
      </c>
      <c r="P124" s="2" t="str">
        <f t="shared" ca="1" si="11"/>
        <v>2026-06</v>
      </c>
      <c r="Q124" s="2">
        <f t="shared" ca="1" si="12"/>
        <v>0</v>
      </c>
      <c r="R124" s="2" t="str">
        <f t="shared" ca="1" si="13"/>
        <v>SI</v>
      </c>
      <c r="S124" s="2" t="str">
        <f t="shared" ca="1" si="14"/>
        <v>ESEGUITO</v>
      </c>
      <c r="T124" s="2" t="str">
        <f t="shared" ca="1" si="15"/>
        <v>NO</v>
      </c>
      <c r="U124" s="2" t="str">
        <f t="shared" ca="1" si="16"/>
        <v>NO</v>
      </c>
      <c r="V124" s="2" t="str">
        <f t="shared" ca="1" si="17"/>
        <v>NO</v>
      </c>
      <c r="W124" s="2" t="str">
        <f>IFERROR(VLOOKUP(C124,MATRICI!$A$4:$C$200,3,FALSE),"")</f>
        <v>DPO</v>
      </c>
      <c r="X124" s="82">
        <v>-47</v>
      </c>
      <c r="Y124" s="82">
        <v>-77</v>
      </c>
      <c r="Z124" s="82">
        <v>-47</v>
      </c>
    </row>
    <row r="125" spans="1:26" customFormat="1" hidden="1" x14ac:dyDescent="0.3">
      <c r="A125" s="1">
        <f ca="1">lunediDiOggi+Movimenti[[#This Row],[GG MOVIMENTO]]</f>
        <v>46188</v>
      </c>
      <c r="B125" t="s">
        <v>166</v>
      </c>
      <c r="C125" t="s">
        <v>17</v>
      </c>
      <c r="D125" s="3">
        <v>-10000</v>
      </c>
      <c r="E125" t="s">
        <v>25</v>
      </c>
      <c r="F125" t="s">
        <v>28</v>
      </c>
      <c r="G125" t="s">
        <v>32</v>
      </c>
      <c r="H125" t="s">
        <v>34</v>
      </c>
      <c r="J125" s="84">
        <f>IF(Movimenti[[#This Row],[GG DOCUMENTO]]="",0,lunediDiOggi+Movimenti[[#This Row],[GG DOCUMENTO]])</f>
        <v>0</v>
      </c>
      <c r="K125" s="84">
        <f ca="1">IF(Movimenti[[#This Row],[GG SCADENZA]]="",0,lunediDiOggi+Movimenti[[#This Row],[GG SCADENZA]])</f>
        <v>46188</v>
      </c>
      <c r="M125" s="2" t="str">
        <f>IFERROR(VLOOKUP(C125,MATRICI!$A$4:$C$200,2,FALSE),"")</f>
        <v>2 INVESTIMENTI</v>
      </c>
      <c r="N125" s="2" t="str">
        <f t="shared" si="9"/>
        <v>USCITE</v>
      </c>
      <c r="O125" s="2" t="str">
        <f t="shared" ca="1" si="10"/>
        <v>2026-06-15 (S25)</v>
      </c>
      <c r="P125" s="2" t="str">
        <f t="shared" ca="1" si="11"/>
        <v>2026-06</v>
      </c>
      <c r="Q125" s="2">
        <f t="shared" ca="1" si="12"/>
        <v>0</v>
      </c>
      <c r="R125" s="2" t="str">
        <f t="shared" ca="1" si="13"/>
        <v>SI</v>
      </c>
      <c r="S125" s="2" t="str">
        <f t="shared" ca="1" si="14"/>
        <v>ESEGUITO</v>
      </c>
      <c r="T125" s="2" t="str">
        <f t="shared" ca="1" si="15"/>
        <v>NO</v>
      </c>
      <c r="U125" s="2" t="str">
        <f t="shared" ca="1" si="16"/>
        <v>NO</v>
      </c>
      <c r="V125" s="2" t="str">
        <f t="shared" ca="1" si="17"/>
        <v>NO</v>
      </c>
      <c r="W125" s="2">
        <f>IFERROR(VLOOKUP(C125,MATRICI!$A$4:$C$200,3,FALSE),"")</f>
        <v>0</v>
      </c>
      <c r="X125" s="82">
        <v>-42</v>
      </c>
      <c r="Y125" s="82"/>
      <c r="Z125" s="82">
        <v>-42</v>
      </c>
    </row>
    <row r="126" spans="1:26" customFormat="1" hidden="1" x14ac:dyDescent="0.3">
      <c r="A126" s="1">
        <f ca="1">lunediDiOggi+Movimenti[[#This Row],[GG MOVIMENTO]]</f>
        <v>46189</v>
      </c>
      <c r="B126" t="s">
        <v>151</v>
      </c>
      <c r="C126" t="s">
        <v>21</v>
      </c>
      <c r="D126" s="3">
        <v>-2400</v>
      </c>
      <c r="E126" t="s">
        <v>25</v>
      </c>
      <c r="F126" t="s">
        <v>28</v>
      </c>
      <c r="G126" t="s">
        <v>31</v>
      </c>
      <c r="H126" t="s">
        <v>36</v>
      </c>
      <c r="J126" s="84">
        <f>IF(Movimenti[[#This Row],[GG DOCUMENTO]]="",0,lunediDiOggi+Movimenti[[#This Row],[GG DOCUMENTO]])</f>
        <v>0</v>
      </c>
      <c r="K126" s="84">
        <f ca="1">IF(Movimenti[[#This Row],[GG SCADENZA]]="",0,lunediDiOggi+Movimenti[[#This Row],[GG SCADENZA]])</f>
        <v>46189</v>
      </c>
      <c r="M126" s="2" t="str">
        <f>IFERROR(VLOOKUP(C126,MATRICI!$A$4:$C$200,2,FALSE),"")</f>
        <v>3 FINANZIAMENTI</v>
      </c>
      <c r="N126" s="2" t="str">
        <f t="shared" si="9"/>
        <v>USCITE</v>
      </c>
      <c r="O126" s="2" t="str">
        <f t="shared" ca="1" si="10"/>
        <v>2026-06-15 (S25)</v>
      </c>
      <c r="P126" s="2" t="str">
        <f t="shared" ca="1" si="11"/>
        <v>2026-06</v>
      </c>
      <c r="Q126" s="2">
        <f t="shared" ca="1" si="12"/>
        <v>0</v>
      </c>
      <c r="R126" s="2" t="str">
        <f t="shared" ca="1" si="13"/>
        <v>SI</v>
      </c>
      <c r="S126" s="2" t="str">
        <f t="shared" ca="1" si="14"/>
        <v>ESEGUITO</v>
      </c>
      <c r="T126" s="2" t="str">
        <f t="shared" ca="1" si="15"/>
        <v>NO</v>
      </c>
      <c r="U126" s="2" t="str">
        <f t="shared" ca="1" si="16"/>
        <v>NO</v>
      </c>
      <c r="V126" s="2" t="str">
        <f t="shared" ca="1" si="17"/>
        <v>NO</v>
      </c>
      <c r="W126" s="2">
        <f>IFERROR(VLOOKUP(C126,MATRICI!$A$4:$C$200,3,FALSE),"")</f>
        <v>0</v>
      </c>
      <c r="X126" s="82">
        <v>-41</v>
      </c>
      <c r="Y126" s="82"/>
      <c r="Z126" s="82">
        <v>-41</v>
      </c>
    </row>
    <row r="127" spans="1:26" customFormat="1" hidden="1" x14ac:dyDescent="0.3">
      <c r="A127" s="1">
        <f ca="1">lunediDiOggi+Movimenti[[#This Row],[GG MOVIMENTO]]</f>
        <v>46190</v>
      </c>
      <c r="B127" t="s">
        <v>66</v>
      </c>
      <c r="C127" t="s">
        <v>11</v>
      </c>
      <c r="D127" s="3">
        <v>-8500</v>
      </c>
      <c r="E127" t="s">
        <v>25</v>
      </c>
      <c r="F127" t="s">
        <v>28</v>
      </c>
      <c r="G127" t="s">
        <v>31</v>
      </c>
      <c r="H127" t="s">
        <v>38</v>
      </c>
      <c r="J127" s="84">
        <f>IF(Movimenti[[#This Row],[GG DOCUMENTO]]="",0,lunediDiOggi+Movimenti[[#This Row],[GG DOCUMENTO]])</f>
        <v>0</v>
      </c>
      <c r="K127" s="84">
        <f ca="1">IF(Movimenti[[#This Row],[GG SCADENZA]]="",0,lunediDiOggi+Movimenti[[#This Row],[GG SCADENZA]])</f>
        <v>46190</v>
      </c>
      <c r="M127" s="2" t="str">
        <f>IFERROR(VLOOKUP(C127,MATRICI!$A$4:$C$200,2,FALSE),"")</f>
        <v>1 OPERATIVA</v>
      </c>
      <c r="N127" s="2" t="str">
        <f t="shared" si="9"/>
        <v>USCITE</v>
      </c>
      <c r="O127" s="2" t="str">
        <f t="shared" ca="1" si="10"/>
        <v>2026-06-15 (S25)</v>
      </c>
      <c r="P127" s="2" t="str">
        <f t="shared" ca="1" si="11"/>
        <v>2026-06</v>
      </c>
      <c r="Q127" s="2">
        <f t="shared" ca="1" si="12"/>
        <v>0</v>
      </c>
      <c r="R127" s="2" t="str">
        <f t="shared" ca="1" si="13"/>
        <v>SI</v>
      </c>
      <c r="S127" s="2" t="str">
        <f t="shared" ca="1" si="14"/>
        <v>ESEGUITO</v>
      </c>
      <c r="T127" s="2" t="str">
        <f t="shared" ca="1" si="15"/>
        <v>NO</v>
      </c>
      <c r="U127" s="2" t="str">
        <f t="shared" ca="1" si="16"/>
        <v>NO</v>
      </c>
      <c r="V127" s="2" t="str">
        <f t="shared" ca="1" si="17"/>
        <v>NO</v>
      </c>
      <c r="W127" s="2">
        <f>IFERROR(VLOOKUP(C127,MATRICI!$A$4:$C$200,3,FALSE),"")</f>
        <v>0</v>
      </c>
      <c r="X127" s="82">
        <v>-40</v>
      </c>
      <c r="Y127" s="82"/>
      <c r="Z127" s="82">
        <v>-40</v>
      </c>
    </row>
    <row r="128" spans="1:26" customFormat="1" hidden="1" x14ac:dyDescent="0.3">
      <c r="A128" s="1">
        <f ca="1">lunediDiOggi+Movimenti[[#This Row],[GG MOVIMENTO]]</f>
        <v>46191</v>
      </c>
      <c r="B128" t="s">
        <v>152</v>
      </c>
      <c r="C128" t="s">
        <v>10</v>
      </c>
      <c r="D128" s="3">
        <v>-2400</v>
      </c>
      <c r="E128" t="s">
        <v>25</v>
      </c>
      <c r="F128" t="s">
        <v>28</v>
      </c>
      <c r="G128" t="s">
        <v>31</v>
      </c>
      <c r="H128" t="s">
        <v>36</v>
      </c>
      <c r="J128" s="84">
        <f ca="1">IF(Movimenti[[#This Row],[GG DOCUMENTO]]="",0,lunediDiOggi+Movimenti[[#This Row],[GG DOCUMENTO]])</f>
        <v>46146</v>
      </c>
      <c r="K128" s="84">
        <f ca="1">IF(Movimenti[[#This Row],[GG SCADENZA]]="",0,lunediDiOggi+Movimenti[[#This Row],[GG SCADENZA]])</f>
        <v>46191</v>
      </c>
      <c r="M128" s="2" t="str">
        <f>IFERROR(VLOOKUP(C128,MATRICI!$A$4:$C$200,2,FALSE),"")</f>
        <v>1 OPERATIVA</v>
      </c>
      <c r="N128" s="2" t="str">
        <f t="shared" si="9"/>
        <v>USCITE</v>
      </c>
      <c r="O128" s="2" t="str">
        <f t="shared" ca="1" si="10"/>
        <v>2026-06-15 (S25)</v>
      </c>
      <c r="P128" s="2" t="str">
        <f t="shared" ca="1" si="11"/>
        <v>2026-06</v>
      </c>
      <c r="Q128" s="2">
        <f t="shared" ca="1" si="12"/>
        <v>0</v>
      </c>
      <c r="R128" s="2" t="str">
        <f t="shared" ca="1" si="13"/>
        <v>SI</v>
      </c>
      <c r="S128" s="2" t="str">
        <f t="shared" ca="1" si="14"/>
        <v>ESEGUITO</v>
      </c>
      <c r="T128" s="2" t="str">
        <f t="shared" ca="1" si="15"/>
        <v>NO</v>
      </c>
      <c r="U128" s="2" t="str">
        <f t="shared" ca="1" si="16"/>
        <v>NO</v>
      </c>
      <c r="V128" s="2" t="str">
        <f t="shared" ca="1" si="17"/>
        <v>NO</v>
      </c>
      <c r="W128" s="2" t="str">
        <f>IFERROR(VLOOKUP(C128,MATRICI!$A$4:$C$200,3,FALSE),"")</f>
        <v>DPO</v>
      </c>
      <c r="X128" s="82">
        <v>-39</v>
      </c>
      <c r="Y128" s="82">
        <v>-84</v>
      </c>
      <c r="Z128" s="82">
        <v>-39</v>
      </c>
    </row>
    <row r="129" spans="1:26" customFormat="1" hidden="1" x14ac:dyDescent="0.3">
      <c r="A129" s="1">
        <f ca="1">lunediDiOggi+Movimenti[[#This Row],[GG MOVIMENTO]]</f>
        <v>46192</v>
      </c>
      <c r="B129" t="s">
        <v>148</v>
      </c>
      <c r="C129" t="s">
        <v>3</v>
      </c>
      <c r="D129" s="3">
        <v>30000</v>
      </c>
      <c r="E129" t="s">
        <v>25</v>
      </c>
      <c r="F129" t="s">
        <v>28</v>
      </c>
      <c r="G129" t="s">
        <v>31</v>
      </c>
      <c r="H129" t="s">
        <v>34</v>
      </c>
      <c r="J129" s="84">
        <f ca="1">IF(Movimenti[[#This Row],[GG DOCUMENTO]]="",0,lunediDiOggi+Movimenti[[#This Row],[GG DOCUMENTO]])</f>
        <v>46117</v>
      </c>
      <c r="K129" s="84">
        <f ca="1">IF(Movimenti[[#This Row],[GG SCADENZA]]="",0,lunediDiOggi+Movimenti[[#This Row],[GG SCADENZA]])</f>
        <v>46189</v>
      </c>
      <c r="M129" s="2" t="str">
        <f>IFERROR(VLOOKUP(C129,MATRICI!$A$4:$C$200,2,FALSE),"")</f>
        <v>1 OPERATIVA</v>
      </c>
      <c r="N129" s="2" t="str">
        <f t="shared" si="9"/>
        <v>ENTRATE</v>
      </c>
      <c r="O129" s="2" t="str">
        <f t="shared" ca="1" si="10"/>
        <v>2026-06-15 (S25)</v>
      </c>
      <c r="P129" s="2" t="str">
        <f t="shared" ca="1" si="11"/>
        <v>2026-06</v>
      </c>
      <c r="Q129" s="2">
        <f t="shared" ca="1" si="12"/>
        <v>3</v>
      </c>
      <c r="R129" s="2" t="str">
        <f t="shared" ca="1" si="13"/>
        <v>SI</v>
      </c>
      <c r="S129" s="2" t="str">
        <f t="shared" ca="1" si="14"/>
        <v>ESEGUITO</v>
      </c>
      <c r="T129" s="2" t="str">
        <f t="shared" ca="1" si="15"/>
        <v>NO</v>
      </c>
      <c r="U129" s="2" t="str">
        <f t="shared" ca="1" si="16"/>
        <v>NO</v>
      </c>
      <c r="V129" s="2" t="str">
        <f t="shared" ca="1" si="17"/>
        <v>NO</v>
      </c>
      <c r="W129" s="2" t="str">
        <f>IFERROR(VLOOKUP(C129,MATRICI!$A$4:$C$200,3,FALSE),"")</f>
        <v>DSO</v>
      </c>
      <c r="X129" s="82">
        <v>-38</v>
      </c>
      <c r="Y129" s="82">
        <v>-113</v>
      </c>
      <c r="Z129" s="82">
        <v>-41</v>
      </c>
    </row>
    <row r="130" spans="1:26" customFormat="1" hidden="1" x14ac:dyDescent="0.3">
      <c r="A130" s="1">
        <f ca="1">lunediDiOggi+Movimenti[[#This Row],[GG MOVIMENTO]]</f>
        <v>46198</v>
      </c>
      <c r="B130" t="s">
        <v>150</v>
      </c>
      <c r="C130" t="s">
        <v>21</v>
      </c>
      <c r="D130" s="3">
        <v>-1850</v>
      </c>
      <c r="E130" t="s">
        <v>25</v>
      </c>
      <c r="F130" t="s">
        <v>28</v>
      </c>
      <c r="G130" t="s">
        <v>31</v>
      </c>
      <c r="H130" t="s">
        <v>36</v>
      </c>
      <c r="J130" s="84">
        <f>IF(Movimenti[[#This Row],[GG DOCUMENTO]]="",0,lunediDiOggi+Movimenti[[#This Row],[GG DOCUMENTO]])</f>
        <v>0</v>
      </c>
      <c r="K130" s="84">
        <f ca="1">IF(Movimenti[[#This Row],[GG SCADENZA]]="",0,lunediDiOggi+Movimenti[[#This Row],[GG SCADENZA]])</f>
        <v>46198</v>
      </c>
      <c r="M130" s="2" t="str">
        <f>IFERROR(VLOOKUP(C130,MATRICI!$A$4:$C$200,2,FALSE),"")</f>
        <v>3 FINANZIAMENTI</v>
      </c>
      <c r="N130" s="2" t="str">
        <f t="shared" si="9"/>
        <v>USCITE</v>
      </c>
      <c r="O130" s="2" t="str">
        <f t="shared" ca="1" si="10"/>
        <v>2026-06-22 (S26)</v>
      </c>
      <c r="P130" s="2" t="str">
        <f t="shared" ca="1" si="11"/>
        <v>2026-06</v>
      </c>
      <c r="Q130" s="2">
        <f t="shared" ca="1" si="12"/>
        <v>0</v>
      </c>
      <c r="R130" s="2" t="str">
        <f t="shared" ca="1" si="13"/>
        <v>SI</v>
      </c>
      <c r="S130" s="2" t="str">
        <f t="shared" ca="1" si="14"/>
        <v>ESEGUITO</v>
      </c>
      <c r="T130" s="2" t="str">
        <f t="shared" ca="1" si="15"/>
        <v>NO</v>
      </c>
      <c r="U130" s="2" t="str">
        <f t="shared" ca="1" si="16"/>
        <v>NO</v>
      </c>
      <c r="V130" s="2" t="str">
        <f t="shared" ca="1" si="17"/>
        <v>NO</v>
      </c>
      <c r="W130" s="2">
        <f>IFERROR(VLOOKUP(C130,MATRICI!$A$4:$C$200,3,FALSE),"")</f>
        <v>0</v>
      </c>
      <c r="X130" s="82">
        <v>-32</v>
      </c>
      <c r="Y130" s="82"/>
      <c r="Z130" s="82">
        <v>-32</v>
      </c>
    </row>
    <row r="131" spans="1:26" customFormat="1" hidden="1" x14ac:dyDescent="0.3">
      <c r="A131" s="1">
        <f ca="1">lunediDiOggi+Movimenti[[#This Row],[GG MOVIMENTO]]</f>
        <v>46200</v>
      </c>
      <c r="B131" t="s">
        <v>149</v>
      </c>
      <c r="C131" t="s">
        <v>9</v>
      </c>
      <c r="D131" s="3">
        <v>-3100</v>
      </c>
      <c r="E131" t="s">
        <v>25</v>
      </c>
      <c r="F131" t="s">
        <v>28</v>
      </c>
      <c r="G131" t="s">
        <v>31</v>
      </c>
      <c r="H131" t="s">
        <v>36</v>
      </c>
      <c r="J131" s="84">
        <f>IF(Movimenti[[#This Row],[GG DOCUMENTO]]="",0,lunediDiOggi+Movimenti[[#This Row],[GG DOCUMENTO]])</f>
        <v>0</v>
      </c>
      <c r="K131" s="84">
        <f ca="1">IF(Movimenti[[#This Row],[GG SCADENZA]]="",0,lunediDiOggi+Movimenti[[#This Row],[GG SCADENZA]])</f>
        <v>46200</v>
      </c>
      <c r="M131" s="2" t="str">
        <f>IFERROR(VLOOKUP(C131,MATRICI!$A$4:$C$200,2,FALSE),"")</f>
        <v>1 OPERATIVA</v>
      </c>
      <c r="N131" s="2" t="str">
        <f t="shared" ref="N131:N194" si="18">IF(D131&gt;=0,"ENTRATE","USCITE")</f>
        <v>USCITE</v>
      </c>
      <c r="O131" s="2" t="str">
        <f t="shared" ref="O131:O194" ca="1" si="19">YEAR((INT(A131)-WEEKDAY(INT(A131),3)))&amp;"-"&amp;RIGHT("0"&amp;MONTH((INT(A131)-WEEKDAY(INT(A131),3))),2)&amp;"-"&amp;RIGHT("0"&amp;DAY((INT(A131)-WEEKDAY(INT(A131),3))),2)&amp;" (S"&amp;RIGHT("0"&amp;_xlfn.ISOWEEKNUM(INT(A131)),2)&amp;")"</f>
        <v>2026-06-22 (S26)</v>
      </c>
      <c r="P131" s="2" t="str">
        <f t="shared" ref="P131:P194" ca="1" si="20">YEAR(INT(A131))&amp;"-"&amp;RIGHT("0"&amp;MONTH(INT(A131)),2)</f>
        <v>2026-06</v>
      </c>
      <c r="Q131" s="2">
        <f t="shared" ref="Q131:Q194" ca="1" si="21">IF(OR(F131&lt;&gt;"SI",N(K131)=0),"",INT(A131)-INT(K131))</f>
        <v>0</v>
      </c>
      <c r="R131" s="2" t="str">
        <f t="shared" ref="R131:R194" ca="1" si="22">IF(AND(INT(A131)&gt;=EDATE(TODAY(),-12),INT(A131)&lt;=TODAY()),"SI","NO")</f>
        <v>SI</v>
      </c>
      <c r="S131" s="2" t="str">
        <f t="shared" ref="S131:S194" ca="1" si="23">IF(F131="SI","ESEGUITO",IF(INT(A131)&lt;TODAY()-WEEKDAY(TODAY(),3),"IN RITARDO","DA FARE"))</f>
        <v>ESEGUITO</v>
      </c>
      <c r="T131" s="2" t="str">
        <f t="shared" ref="T131:T194" ca="1" si="24">IF(AND(F131="SI",INT(A131)&gt;=TODAY()-WEEKDAY(TODAY(),3)-28,INT(A131)&lt;=TODAY()),"SI","NO")</f>
        <v>NO</v>
      </c>
      <c r="U131" s="2" t="str">
        <f t="shared" ref="U131:U194" ca="1" si="25">IF(AND(F131="NO",INT(A131)&gt;=TODAY()-WEEKDAY(TODAY(),3),INT(A131)&lt;TODAY()-WEEKDAY(TODAY(),3)+91),"SI","NO")</f>
        <v>NO</v>
      </c>
      <c r="V131" s="2" t="str">
        <f t="shared" ref="V131:V194" ca="1" si="26">IF(AND(F131="NO",INT(A131)&gt;=EOMONTH(TODAY(),-1)+1,INT(A131)&lt;EDATE(EOMONTH(TODAY(),-1)+1,13)),"SI","NO")</f>
        <v>NO</v>
      </c>
      <c r="W131" s="2">
        <f>IFERROR(VLOOKUP(C131,MATRICI!$A$4:$C$200,3,FALSE),"")</f>
        <v>0</v>
      </c>
      <c r="X131" s="82">
        <v>-30</v>
      </c>
      <c r="Y131" s="82"/>
      <c r="Z131" s="82">
        <v>-30</v>
      </c>
    </row>
    <row r="132" spans="1:26" customFormat="1" hidden="1" x14ac:dyDescent="0.3">
      <c r="A132" s="1">
        <f ca="1">lunediDiOggi+Movimenti[[#This Row],[GG MOVIMENTO]]</f>
        <v>46209</v>
      </c>
      <c r="B132" t="s">
        <v>57</v>
      </c>
      <c r="C132" t="s">
        <v>3</v>
      </c>
      <c r="D132" s="3">
        <v>18500</v>
      </c>
      <c r="E132" t="s">
        <v>25</v>
      </c>
      <c r="F132" t="s">
        <v>28</v>
      </c>
      <c r="G132" t="s">
        <v>31</v>
      </c>
      <c r="H132" t="s">
        <v>34</v>
      </c>
      <c r="I132" t="s">
        <v>58</v>
      </c>
      <c r="J132" s="84">
        <f ca="1">IF(Movimenti[[#This Row],[GG DOCUMENTO]]="",0,lunediDiOggi+Movimenti[[#This Row],[GG DOCUMENTO]])</f>
        <v>46149</v>
      </c>
      <c r="K132" s="84">
        <f ca="1">IF(Movimenti[[#This Row],[GG SCADENZA]]="",0,lunediDiOggi+Movimenti[[#This Row],[GG SCADENZA]])</f>
        <v>46205</v>
      </c>
      <c r="M132" s="2" t="str">
        <f>IFERROR(VLOOKUP(C132,MATRICI!$A$4:$C$200,2,FALSE),"")</f>
        <v>1 OPERATIVA</v>
      </c>
      <c r="N132" s="2" t="str">
        <f t="shared" si="18"/>
        <v>ENTRATE</v>
      </c>
      <c r="O132" s="2" t="str">
        <f t="shared" ca="1" si="19"/>
        <v>2026-07-06 (S28)</v>
      </c>
      <c r="P132" s="2" t="str">
        <f t="shared" ca="1" si="20"/>
        <v>2026-07</v>
      </c>
      <c r="Q132" s="2">
        <f t="shared" ca="1" si="21"/>
        <v>4</v>
      </c>
      <c r="R132" s="2" t="str">
        <f t="shared" ca="1" si="22"/>
        <v>SI</v>
      </c>
      <c r="S132" s="2" t="str">
        <f t="shared" ca="1" si="23"/>
        <v>ESEGUITO</v>
      </c>
      <c r="T132" s="2" t="str">
        <f t="shared" ca="1" si="24"/>
        <v>SI</v>
      </c>
      <c r="U132" s="2" t="str">
        <f t="shared" ca="1" si="25"/>
        <v>NO</v>
      </c>
      <c r="V132" s="2" t="str">
        <f t="shared" ca="1" si="26"/>
        <v>NO</v>
      </c>
      <c r="W132" s="2" t="str">
        <f>IFERROR(VLOOKUP(C132,MATRICI!$A$4:$C$200,3,FALSE),"")</f>
        <v>DSO</v>
      </c>
      <c r="X132" s="82">
        <v>-21</v>
      </c>
      <c r="Y132" s="82">
        <v>-81</v>
      </c>
      <c r="Z132" s="82">
        <v>-25</v>
      </c>
    </row>
    <row r="133" spans="1:26" customFormat="1" hidden="1" x14ac:dyDescent="0.3">
      <c r="A133" s="1">
        <f ca="1">lunediDiOggi+Movimenti[[#This Row],[GG MOVIMENTO]]</f>
        <v>46210</v>
      </c>
      <c r="B133" t="s">
        <v>59</v>
      </c>
      <c r="C133" t="s">
        <v>8</v>
      </c>
      <c r="D133" s="3">
        <v>-24800</v>
      </c>
      <c r="E133" t="s">
        <v>25</v>
      </c>
      <c r="F133" t="s">
        <v>28</v>
      </c>
      <c r="G133" t="s">
        <v>31</v>
      </c>
      <c r="H133" t="s">
        <v>34</v>
      </c>
      <c r="J133" s="84">
        <f>IF(Movimenti[[#This Row],[GG DOCUMENTO]]="",0,lunediDiOggi+Movimenti[[#This Row],[GG DOCUMENTO]])</f>
        <v>0</v>
      </c>
      <c r="K133" s="84">
        <f ca="1">IF(Movimenti[[#This Row],[GG SCADENZA]]="",0,lunediDiOggi+Movimenti[[#This Row],[GG SCADENZA]])</f>
        <v>46210</v>
      </c>
      <c r="M133" s="2" t="str">
        <f>IFERROR(VLOOKUP(C133,MATRICI!$A$4:$C$200,2,FALSE),"")</f>
        <v>1 OPERATIVA</v>
      </c>
      <c r="N133" s="2" t="str">
        <f t="shared" si="18"/>
        <v>USCITE</v>
      </c>
      <c r="O133" s="2" t="str">
        <f t="shared" ca="1" si="19"/>
        <v>2026-07-06 (S28)</v>
      </c>
      <c r="P133" s="2" t="str">
        <f t="shared" ca="1" si="20"/>
        <v>2026-07</v>
      </c>
      <c r="Q133" s="2">
        <f t="shared" ca="1" si="21"/>
        <v>0</v>
      </c>
      <c r="R133" s="2" t="str">
        <f t="shared" ca="1" si="22"/>
        <v>SI</v>
      </c>
      <c r="S133" s="2" t="str">
        <f t="shared" ca="1" si="23"/>
        <v>ESEGUITO</v>
      </c>
      <c r="T133" s="2" t="str">
        <f t="shared" ca="1" si="24"/>
        <v>SI</v>
      </c>
      <c r="U133" s="2" t="str">
        <f t="shared" ca="1" si="25"/>
        <v>NO</v>
      </c>
      <c r="V133" s="2" t="str">
        <f t="shared" ca="1" si="26"/>
        <v>NO</v>
      </c>
      <c r="W133" s="2">
        <f>IFERROR(VLOOKUP(C133,MATRICI!$A$4:$C$200,3,FALSE),"")</f>
        <v>0</v>
      </c>
      <c r="X133" s="82">
        <v>-20</v>
      </c>
      <c r="Y133" s="82"/>
      <c r="Z133" s="82">
        <v>-20</v>
      </c>
    </row>
    <row r="134" spans="1:26" customFormat="1" hidden="1" x14ac:dyDescent="0.3">
      <c r="A134" s="1">
        <f ca="1">lunediDiOggi+Movimenti[[#This Row],[GG MOVIMENTO]]</f>
        <v>46212</v>
      </c>
      <c r="B134" t="s">
        <v>60</v>
      </c>
      <c r="C134" t="s">
        <v>6</v>
      </c>
      <c r="D134" s="3">
        <v>-9200</v>
      </c>
      <c r="E134" t="s">
        <v>25</v>
      </c>
      <c r="F134" t="s">
        <v>28</v>
      </c>
      <c r="G134" t="s">
        <v>31</v>
      </c>
      <c r="H134" t="s">
        <v>35</v>
      </c>
      <c r="I134" t="s">
        <v>61</v>
      </c>
      <c r="J134" s="84">
        <f ca="1">IF(Movimenti[[#This Row],[GG DOCUMENTO]]="",0,lunediDiOggi+Movimenti[[#This Row],[GG DOCUMENTO]])</f>
        <v>46182</v>
      </c>
      <c r="K134" s="84">
        <f ca="1">IF(Movimenti[[#This Row],[GG SCADENZA]]="",0,lunediDiOggi+Movimenti[[#This Row],[GG SCADENZA]])</f>
        <v>46212</v>
      </c>
      <c r="M134" s="2" t="str">
        <f>IFERROR(VLOOKUP(C134,MATRICI!$A$4:$C$200,2,FALSE),"")</f>
        <v>1 OPERATIVA</v>
      </c>
      <c r="N134" s="2" t="str">
        <f t="shared" si="18"/>
        <v>USCITE</v>
      </c>
      <c r="O134" s="2" t="str">
        <f t="shared" ca="1" si="19"/>
        <v>2026-07-06 (S28)</v>
      </c>
      <c r="P134" s="2" t="str">
        <f t="shared" ca="1" si="20"/>
        <v>2026-07</v>
      </c>
      <c r="Q134" s="2">
        <f t="shared" ca="1" si="21"/>
        <v>0</v>
      </c>
      <c r="R134" s="2" t="str">
        <f t="shared" ca="1" si="22"/>
        <v>SI</v>
      </c>
      <c r="S134" s="2" t="str">
        <f t="shared" ca="1" si="23"/>
        <v>ESEGUITO</v>
      </c>
      <c r="T134" s="2" t="str">
        <f t="shared" ca="1" si="24"/>
        <v>SI</v>
      </c>
      <c r="U134" s="2" t="str">
        <f t="shared" ca="1" si="25"/>
        <v>NO</v>
      </c>
      <c r="V134" s="2" t="str">
        <f t="shared" ca="1" si="26"/>
        <v>NO</v>
      </c>
      <c r="W134" s="2" t="str">
        <f>IFERROR(VLOOKUP(C134,MATRICI!$A$4:$C$200,3,FALSE),"")</f>
        <v>DPO</v>
      </c>
      <c r="X134" s="82">
        <v>-18</v>
      </c>
      <c r="Y134" s="82">
        <v>-48</v>
      </c>
      <c r="Z134" s="82">
        <v>-18</v>
      </c>
    </row>
    <row r="135" spans="1:26" customFormat="1" hidden="1" x14ac:dyDescent="0.3">
      <c r="A135" s="1">
        <f ca="1">lunediDiOggi+Movimenti[[#This Row],[GG MOVIMENTO]]</f>
        <v>46216</v>
      </c>
      <c r="B135" t="s">
        <v>62</v>
      </c>
      <c r="C135" t="s">
        <v>3</v>
      </c>
      <c r="D135" s="3">
        <v>12000</v>
      </c>
      <c r="E135" t="s">
        <v>25</v>
      </c>
      <c r="F135" t="s">
        <v>28</v>
      </c>
      <c r="G135" t="s">
        <v>31</v>
      </c>
      <c r="H135" t="s">
        <v>34</v>
      </c>
      <c r="I135" t="s">
        <v>63</v>
      </c>
      <c r="J135" s="84">
        <f ca="1">IF(Movimenti[[#This Row],[GG DOCUMENTO]]="",0,lunediDiOggi+Movimenti[[#This Row],[GG DOCUMENTO]])</f>
        <v>46171</v>
      </c>
      <c r="K135" s="84">
        <f ca="1">IF(Movimenti[[#This Row],[GG SCADENZA]]="",0,lunediDiOggi+Movimenti[[#This Row],[GG SCADENZA]])</f>
        <v>46216</v>
      </c>
      <c r="M135" s="2" t="str">
        <f>IFERROR(VLOOKUP(C135,MATRICI!$A$4:$C$200,2,FALSE),"")</f>
        <v>1 OPERATIVA</v>
      </c>
      <c r="N135" s="2" t="str">
        <f t="shared" si="18"/>
        <v>ENTRATE</v>
      </c>
      <c r="O135" s="2" t="str">
        <f t="shared" ca="1" si="19"/>
        <v>2026-07-13 (S29)</v>
      </c>
      <c r="P135" s="2" t="str">
        <f t="shared" ca="1" si="20"/>
        <v>2026-07</v>
      </c>
      <c r="Q135" s="2">
        <f t="shared" ca="1" si="21"/>
        <v>0</v>
      </c>
      <c r="R135" s="2" t="str">
        <f t="shared" ca="1" si="22"/>
        <v>SI</v>
      </c>
      <c r="S135" s="2" t="str">
        <f t="shared" ca="1" si="23"/>
        <v>ESEGUITO</v>
      </c>
      <c r="T135" s="2" t="str">
        <f t="shared" ca="1" si="24"/>
        <v>SI</v>
      </c>
      <c r="U135" s="2" t="str">
        <f t="shared" ca="1" si="25"/>
        <v>NO</v>
      </c>
      <c r="V135" s="2" t="str">
        <f t="shared" ca="1" si="26"/>
        <v>NO</v>
      </c>
      <c r="W135" s="2" t="str">
        <f>IFERROR(VLOOKUP(C135,MATRICI!$A$4:$C$200,3,FALSE),"")</f>
        <v>DSO</v>
      </c>
      <c r="X135" s="82">
        <v>-14</v>
      </c>
      <c r="Y135" s="82">
        <v>-59</v>
      </c>
      <c r="Z135" s="82">
        <v>-14</v>
      </c>
    </row>
    <row r="136" spans="1:26" customFormat="1" hidden="1" x14ac:dyDescent="0.3">
      <c r="A136" s="1">
        <f ca="1">lunediDiOggi+Movimenti[[#This Row],[GG MOVIMENTO]]</f>
        <v>46218</v>
      </c>
      <c r="B136" t="s">
        <v>64</v>
      </c>
      <c r="C136" t="s">
        <v>7</v>
      </c>
      <c r="D136" s="3">
        <v>-4100</v>
      </c>
      <c r="E136" t="s">
        <v>25</v>
      </c>
      <c r="F136" t="s">
        <v>28</v>
      </c>
      <c r="G136" t="s">
        <v>31</v>
      </c>
      <c r="H136" t="s">
        <v>34</v>
      </c>
      <c r="I136" t="s">
        <v>65</v>
      </c>
      <c r="J136" s="84">
        <f ca="1">IF(Movimenti[[#This Row],[GG DOCUMENTO]]="",0,lunediDiOggi+Movimenti[[#This Row],[GG DOCUMENTO]])</f>
        <v>46173</v>
      </c>
      <c r="K136" s="84">
        <f ca="1">IF(Movimenti[[#This Row],[GG SCADENZA]]="",0,lunediDiOggi+Movimenti[[#This Row],[GG SCADENZA]])</f>
        <v>46218</v>
      </c>
      <c r="M136" s="2" t="str">
        <f>IFERROR(VLOOKUP(C136,MATRICI!$A$4:$C$200,2,FALSE),"")</f>
        <v>1 OPERATIVA</v>
      </c>
      <c r="N136" s="2" t="str">
        <f t="shared" si="18"/>
        <v>USCITE</v>
      </c>
      <c r="O136" s="2" t="str">
        <f t="shared" ca="1" si="19"/>
        <v>2026-07-13 (S29)</v>
      </c>
      <c r="P136" s="2" t="str">
        <f t="shared" ca="1" si="20"/>
        <v>2026-07</v>
      </c>
      <c r="Q136" s="2">
        <f t="shared" ca="1" si="21"/>
        <v>0</v>
      </c>
      <c r="R136" s="2" t="str">
        <f t="shared" ca="1" si="22"/>
        <v>SI</v>
      </c>
      <c r="S136" s="2" t="str">
        <f t="shared" ca="1" si="23"/>
        <v>ESEGUITO</v>
      </c>
      <c r="T136" s="2" t="str">
        <f t="shared" ca="1" si="24"/>
        <v>SI</v>
      </c>
      <c r="U136" s="2" t="str">
        <f t="shared" ca="1" si="25"/>
        <v>NO</v>
      </c>
      <c r="V136" s="2" t="str">
        <f t="shared" ca="1" si="26"/>
        <v>NO</v>
      </c>
      <c r="W136" s="2" t="str">
        <f>IFERROR(VLOOKUP(C136,MATRICI!$A$4:$C$200,3,FALSE),"")</f>
        <v>DPO</v>
      </c>
      <c r="X136" s="82">
        <v>-12</v>
      </c>
      <c r="Y136" s="82">
        <v>-57</v>
      </c>
      <c r="Z136" s="82">
        <v>-12</v>
      </c>
    </row>
    <row r="137" spans="1:26" customFormat="1" hidden="1" x14ac:dyDescent="0.3">
      <c r="A137" s="1">
        <f ca="1">lunediDiOggi+Movimenti[[#This Row],[GG MOVIMENTO]]</f>
        <v>46220</v>
      </c>
      <c r="B137" t="s">
        <v>66</v>
      </c>
      <c r="C137" t="s">
        <v>11</v>
      </c>
      <c r="D137" s="3">
        <v>-8600</v>
      </c>
      <c r="E137" t="s">
        <v>25</v>
      </c>
      <c r="F137" t="s">
        <v>28</v>
      </c>
      <c r="G137" t="s">
        <v>31</v>
      </c>
      <c r="H137" t="s">
        <v>38</v>
      </c>
      <c r="J137" s="84">
        <f>IF(Movimenti[[#This Row],[GG DOCUMENTO]]="",0,lunediDiOggi+Movimenti[[#This Row],[GG DOCUMENTO]])</f>
        <v>0</v>
      </c>
      <c r="K137" s="84">
        <f ca="1">IF(Movimenti[[#This Row],[GG SCADENZA]]="",0,lunediDiOggi+Movimenti[[#This Row],[GG SCADENZA]])</f>
        <v>46220</v>
      </c>
      <c r="M137" s="2" t="str">
        <f>IFERROR(VLOOKUP(C137,MATRICI!$A$4:$C$200,2,FALSE),"")</f>
        <v>1 OPERATIVA</v>
      </c>
      <c r="N137" s="2" t="str">
        <f t="shared" si="18"/>
        <v>USCITE</v>
      </c>
      <c r="O137" s="2" t="str">
        <f t="shared" ca="1" si="19"/>
        <v>2026-07-13 (S29)</v>
      </c>
      <c r="P137" s="2" t="str">
        <f t="shared" ca="1" si="20"/>
        <v>2026-07</v>
      </c>
      <c r="Q137" s="2">
        <f t="shared" ca="1" si="21"/>
        <v>0</v>
      </c>
      <c r="R137" s="2" t="str">
        <f t="shared" ca="1" si="22"/>
        <v>SI</v>
      </c>
      <c r="S137" s="2" t="str">
        <f t="shared" ca="1" si="23"/>
        <v>ESEGUITO</v>
      </c>
      <c r="T137" s="2" t="str">
        <f t="shared" ca="1" si="24"/>
        <v>SI</v>
      </c>
      <c r="U137" s="2" t="str">
        <f t="shared" ca="1" si="25"/>
        <v>NO</v>
      </c>
      <c r="V137" s="2" t="str">
        <f t="shared" ca="1" si="26"/>
        <v>NO</v>
      </c>
      <c r="W137" s="2">
        <f>IFERROR(VLOOKUP(C137,MATRICI!$A$4:$C$200,3,FALSE),"")</f>
        <v>0</v>
      </c>
      <c r="X137" s="82">
        <v>-10</v>
      </c>
      <c r="Y137" s="82"/>
      <c r="Z137" s="82">
        <v>-10</v>
      </c>
    </row>
    <row r="138" spans="1:26" customFormat="1" hidden="1" x14ac:dyDescent="0.3">
      <c r="A138" s="1">
        <f ca="1">lunediDiOggi+Movimenti[[#This Row],[GG MOVIMENTO]]</f>
        <v>46223</v>
      </c>
      <c r="B138" t="s">
        <v>67</v>
      </c>
      <c r="C138" t="s">
        <v>9</v>
      </c>
      <c r="D138" s="3">
        <v>-3150</v>
      </c>
      <c r="E138" t="s">
        <v>25</v>
      </c>
      <c r="F138" t="s">
        <v>28</v>
      </c>
      <c r="G138" t="s">
        <v>31</v>
      </c>
      <c r="H138" t="s">
        <v>36</v>
      </c>
      <c r="I138" t="s">
        <v>68</v>
      </c>
      <c r="J138" s="84">
        <f>IF(Movimenti[[#This Row],[GG DOCUMENTO]]="",0,lunediDiOggi+Movimenti[[#This Row],[GG DOCUMENTO]])</f>
        <v>0</v>
      </c>
      <c r="K138" s="84">
        <f ca="1">IF(Movimenti[[#This Row],[GG SCADENZA]]="",0,lunediDiOggi+Movimenti[[#This Row],[GG SCADENZA]])</f>
        <v>46223</v>
      </c>
      <c r="L138" t="s">
        <v>69</v>
      </c>
      <c r="M138" s="2" t="str">
        <f>IFERROR(VLOOKUP(C138,MATRICI!$A$4:$C$200,2,FALSE),"")</f>
        <v>1 OPERATIVA</v>
      </c>
      <c r="N138" s="2" t="str">
        <f t="shared" si="18"/>
        <v>USCITE</v>
      </c>
      <c r="O138" s="2" t="str">
        <f t="shared" ca="1" si="19"/>
        <v>2026-07-20 (S30)</v>
      </c>
      <c r="P138" s="2" t="str">
        <f t="shared" ca="1" si="20"/>
        <v>2026-07</v>
      </c>
      <c r="Q138" s="2">
        <f t="shared" ca="1" si="21"/>
        <v>0</v>
      </c>
      <c r="R138" s="2" t="str">
        <f t="shared" ca="1" si="22"/>
        <v>SI</v>
      </c>
      <c r="S138" s="2" t="str">
        <f t="shared" ca="1" si="23"/>
        <v>ESEGUITO</v>
      </c>
      <c r="T138" s="2" t="str">
        <f t="shared" ca="1" si="24"/>
        <v>SI</v>
      </c>
      <c r="U138" s="2" t="str">
        <f t="shared" ca="1" si="25"/>
        <v>NO</v>
      </c>
      <c r="V138" s="2" t="str">
        <f t="shared" ca="1" si="26"/>
        <v>NO</v>
      </c>
      <c r="W138" s="2">
        <f>IFERROR(VLOOKUP(C138,MATRICI!$A$4:$C$200,3,FALSE),"")</f>
        <v>0</v>
      </c>
      <c r="X138" s="82">
        <v>-7</v>
      </c>
      <c r="Y138" s="82"/>
      <c r="Z138" s="82">
        <v>-7</v>
      </c>
    </row>
    <row r="139" spans="1:26" customFormat="1" hidden="1" x14ac:dyDescent="0.3">
      <c r="A139" s="1">
        <f ca="1">lunediDiOggi+Movimenti[[#This Row],[GG MOVIMENTO]]</f>
        <v>46224</v>
      </c>
      <c r="B139" t="s">
        <v>70</v>
      </c>
      <c r="C139" t="s">
        <v>3</v>
      </c>
      <c r="D139" s="3">
        <v>7400</v>
      </c>
      <c r="E139" t="s">
        <v>25</v>
      </c>
      <c r="F139" t="s">
        <v>28</v>
      </c>
      <c r="G139" t="s">
        <v>31</v>
      </c>
      <c r="H139" t="s">
        <v>34</v>
      </c>
      <c r="I139" t="s">
        <v>71</v>
      </c>
      <c r="J139" s="84">
        <f ca="1">IF(Movimenti[[#This Row],[GG DOCUMENTO]]="",0,lunediDiOggi+Movimenti[[#This Row],[GG DOCUMENTO]])</f>
        <v>46149</v>
      </c>
      <c r="K139" s="84">
        <f ca="1">IF(Movimenti[[#This Row],[GG SCADENZA]]="",0,lunediDiOggi+Movimenti[[#This Row],[GG SCADENZA]])</f>
        <v>46222</v>
      </c>
      <c r="L139" t="s">
        <v>72</v>
      </c>
      <c r="M139" s="2" t="str">
        <f>IFERROR(VLOOKUP(C139,MATRICI!$A$4:$C$200,2,FALSE),"")</f>
        <v>1 OPERATIVA</v>
      </c>
      <c r="N139" s="2" t="str">
        <f t="shared" si="18"/>
        <v>ENTRATE</v>
      </c>
      <c r="O139" s="2" t="str">
        <f t="shared" ca="1" si="19"/>
        <v>2026-07-20 (S30)</v>
      </c>
      <c r="P139" s="2" t="str">
        <f t="shared" ca="1" si="20"/>
        <v>2026-07</v>
      </c>
      <c r="Q139" s="2">
        <f t="shared" ca="1" si="21"/>
        <v>2</v>
      </c>
      <c r="R139" s="2" t="str">
        <f t="shared" ca="1" si="22"/>
        <v>SI</v>
      </c>
      <c r="S139" s="2" t="str">
        <f t="shared" ca="1" si="23"/>
        <v>ESEGUITO</v>
      </c>
      <c r="T139" s="2" t="str">
        <f t="shared" ca="1" si="24"/>
        <v>SI</v>
      </c>
      <c r="U139" s="2" t="str">
        <f t="shared" ca="1" si="25"/>
        <v>NO</v>
      </c>
      <c r="V139" s="2" t="str">
        <f t="shared" ca="1" si="26"/>
        <v>NO</v>
      </c>
      <c r="W139" s="2" t="str">
        <f>IFERROR(VLOOKUP(C139,MATRICI!$A$4:$C$200,3,FALSE),"")</f>
        <v>DSO</v>
      </c>
      <c r="X139" s="82">
        <v>-6</v>
      </c>
      <c r="Y139" s="82">
        <v>-81</v>
      </c>
      <c r="Z139" s="82">
        <v>-8</v>
      </c>
    </row>
    <row r="140" spans="1:26" customFormat="1" hidden="1" x14ac:dyDescent="0.3">
      <c r="A140" s="1">
        <f ca="1">lunediDiOggi+Movimenti[[#This Row],[GG MOVIMENTO]]</f>
        <v>46227</v>
      </c>
      <c r="B140" t="s">
        <v>73</v>
      </c>
      <c r="C140" t="s">
        <v>13</v>
      </c>
      <c r="D140" s="3">
        <v>-5000</v>
      </c>
      <c r="E140" t="s">
        <v>25</v>
      </c>
      <c r="F140" t="s">
        <v>28</v>
      </c>
      <c r="G140" t="s">
        <v>31</v>
      </c>
      <c r="H140" t="s">
        <v>34</v>
      </c>
      <c r="J140" s="84">
        <f>IF(Movimenti[[#This Row],[GG DOCUMENTO]]="",0,lunediDiOggi+Movimenti[[#This Row],[GG DOCUMENTO]])</f>
        <v>0</v>
      </c>
      <c r="K140" s="84">
        <f ca="1">IF(Movimenti[[#This Row],[GG SCADENZA]]="",0,lunediDiOggi+Movimenti[[#This Row],[GG SCADENZA]])</f>
        <v>46227</v>
      </c>
      <c r="M140" s="2" t="str">
        <f>IFERROR(VLOOKUP(C140,MATRICI!$A$4:$C$200,2,FALSE),"")</f>
        <v>1 OPERATIVA</v>
      </c>
      <c r="N140" s="2" t="str">
        <f t="shared" si="18"/>
        <v>USCITE</v>
      </c>
      <c r="O140" s="2" t="str">
        <f t="shared" ca="1" si="19"/>
        <v>2026-07-20 (S30)</v>
      </c>
      <c r="P140" s="2" t="str">
        <f t="shared" ca="1" si="20"/>
        <v>2026-07</v>
      </c>
      <c r="Q140" s="2">
        <f t="shared" ca="1" si="21"/>
        <v>0</v>
      </c>
      <c r="R140" s="2" t="str">
        <f t="shared" ca="1" si="22"/>
        <v>SI</v>
      </c>
      <c r="S140" s="2" t="str">
        <f t="shared" ca="1" si="23"/>
        <v>ESEGUITO</v>
      </c>
      <c r="T140" s="2" t="str">
        <f t="shared" ca="1" si="24"/>
        <v>SI</v>
      </c>
      <c r="U140" s="2" t="str">
        <f t="shared" ca="1" si="25"/>
        <v>NO</v>
      </c>
      <c r="V140" s="2" t="str">
        <f t="shared" ca="1" si="26"/>
        <v>NO</v>
      </c>
      <c r="W140" s="2">
        <f>IFERROR(VLOOKUP(C140,MATRICI!$A$4:$C$200,3,FALSE),"")</f>
        <v>0</v>
      </c>
      <c r="X140" s="82">
        <v>-3</v>
      </c>
      <c r="Y140" s="82"/>
      <c r="Z140" s="82">
        <v>-3</v>
      </c>
    </row>
    <row r="141" spans="1:26" customFormat="1" hidden="1" x14ac:dyDescent="0.3">
      <c r="A141" s="1">
        <f ca="1">lunediDiOggi+Movimenti[[#This Row],[GG MOVIMENTO]]</f>
        <v>46227</v>
      </c>
      <c r="B141" t="s">
        <v>74</v>
      </c>
      <c r="C141" t="s">
        <v>240</v>
      </c>
      <c r="D141" s="3">
        <v>5000</v>
      </c>
      <c r="E141" t="s">
        <v>25</v>
      </c>
      <c r="F141" t="s">
        <v>28</v>
      </c>
      <c r="G141" t="s">
        <v>32</v>
      </c>
      <c r="H141" t="s">
        <v>34</v>
      </c>
      <c r="J141" s="84">
        <f>IF(Movimenti[[#This Row],[GG DOCUMENTO]]="",0,lunediDiOggi+Movimenti[[#This Row],[GG DOCUMENTO]])</f>
        <v>0</v>
      </c>
      <c r="K141" s="84">
        <f ca="1">IF(Movimenti[[#This Row],[GG SCADENZA]]="",0,lunediDiOggi+Movimenti[[#This Row],[GG SCADENZA]])</f>
        <v>46227</v>
      </c>
      <c r="M141" s="2" t="str">
        <f>IFERROR(VLOOKUP(C141,MATRICI!$A$4:$C$200,2,FALSE),"")</f>
        <v>0 GIROCONTI</v>
      </c>
      <c r="N141" s="2" t="str">
        <f t="shared" si="18"/>
        <v>ENTRATE</v>
      </c>
      <c r="O141" s="2" t="str">
        <f t="shared" ca="1" si="19"/>
        <v>2026-07-20 (S30)</v>
      </c>
      <c r="P141" s="2" t="str">
        <f t="shared" ca="1" si="20"/>
        <v>2026-07</v>
      </c>
      <c r="Q141" s="2">
        <f t="shared" ca="1" si="21"/>
        <v>0</v>
      </c>
      <c r="R141" s="2" t="str">
        <f t="shared" ca="1" si="22"/>
        <v>SI</v>
      </c>
      <c r="S141" s="2" t="str">
        <f t="shared" ca="1" si="23"/>
        <v>ESEGUITO</v>
      </c>
      <c r="T141" s="2" t="str">
        <f t="shared" ca="1" si="24"/>
        <v>SI</v>
      </c>
      <c r="U141" s="2" t="str">
        <f t="shared" ca="1" si="25"/>
        <v>NO</v>
      </c>
      <c r="V141" s="2" t="str">
        <f t="shared" ca="1" si="26"/>
        <v>NO</v>
      </c>
      <c r="W141" s="2">
        <f>IFERROR(VLOOKUP(C141,MATRICI!$A$4:$C$200,3,FALSE),"")</f>
        <v>0</v>
      </c>
      <c r="X141" s="82">
        <v>-3</v>
      </c>
      <c r="Y141" s="82"/>
      <c r="Z141" s="82">
        <v>-3</v>
      </c>
    </row>
    <row r="142" spans="1:26" customFormat="1" hidden="1" x14ac:dyDescent="0.3">
      <c r="A142" s="1">
        <f ca="1">lunediDiOggi+Movimenti[[#This Row],[GG MOVIMENTO]]</f>
        <v>46227</v>
      </c>
      <c r="B142" t="s">
        <v>242</v>
      </c>
      <c r="C142" t="s">
        <v>240</v>
      </c>
      <c r="D142" s="3">
        <v>-5000</v>
      </c>
      <c r="E142" t="s">
        <v>25</v>
      </c>
      <c r="F142" t="s">
        <v>28</v>
      </c>
      <c r="G142" t="s">
        <v>31</v>
      </c>
      <c r="H142" t="s">
        <v>34</v>
      </c>
      <c r="J142" s="84">
        <f>IF(Movimenti[[#This Row],[GG DOCUMENTO]]="",0,lunediDiOggi+Movimenti[[#This Row],[GG DOCUMENTO]])</f>
        <v>0</v>
      </c>
      <c r="K142" s="84">
        <f>IF(Movimenti[[#This Row],[GG SCADENZA]]="",0,lunediDiOggi+Movimenti[[#This Row],[GG SCADENZA]])</f>
        <v>0</v>
      </c>
      <c r="L142" t="s">
        <v>243</v>
      </c>
      <c r="M142" s="2" t="str">
        <f>IFERROR(VLOOKUP(C142,MATRICI!$A$4:$C$200,2,FALSE),"")</f>
        <v>0 GIROCONTI</v>
      </c>
      <c r="N142" s="2" t="str">
        <f t="shared" si="18"/>
        <v>USCITE</v>
      </c>
      <c r="O142" s="2" t="str">
        <f t="shared" ca="1" si="19"/>
        <v>2026-07-20 (S30)</v>
      </c>
      <c r="P142" s="2" t="str">
        <f t="shared" ca="1" si="20"/>
        <v>2026-07</v>
      </c>
      <c r="Q142" s="2" t="str">
        <f t="shared" si="21"/>
        <v/>
      </c>
      <c r="R142" s="2" t="str">
        <f t="shared" ca="1" si="22"/>
        <v>SI</v>
      </c>
      <c r="S142" s="2" t="str">
        <f t="shared" ca="1" si="23"/>
        <v>ESEGUITO</v>
      </c>
      <c r="T142" s="2" t="str">
        <f t="shared" ca="1" si="24"/>
        <v>SI</v>
      </c>
      <c r="U142" s="2" t="str">
        <f t="shared" ca="1" si="25"/>
        <v>NO</v>
      </c>
      <c r="V142" s="2" t="str">
        <f t="shared" ca="1" si="26"/>
        <v>NO</v>
      </c>
      <c r="W142" s="2">
        <f>IFERROR(VLOOKUP(C142,MATRICI!$A$4:$C$200,3,FALSE),"")</f>
        <v>0</v>
      </c>
      <c r="X142" s="82">
        <v>-3</v>
      </c>
      <c r="Y142" s="82"/>
      <c r="Z142" s="82"/>
    </row>
    <row r="143" spans="1:26" customFormat="1" x14ac:dyDescent="0.3">
      <c r="A143" s="7">
        <f ca="1">lunediDiOggi+Movimenti[[#This Row],[GG MOVIMENTO]]</f>
        <v>46238</v>
      </c>
      <c r="B143" s="5" t="s">
        <v>75</v>
      </c>
      <c r="C143" s="5" t="s">
        <v>3</v>
      </c>
      <c r="D143" s="6">
        <v>22000</v>
      </c>
      <c r="E143" s="5" t="s">
        <v>25</v>
      </c>
      <c r="F143" s="5" t="s">
        <v>29</v>
      </c>
      <c r="G143" s="5" t="s">
        <v>31</v>
      </c>
      <c r="H143" s="5" t="s">
        <v>34</v>
      </c>
      <c r="I143" s="5" t="s">
        <v>76</v>
      </c>
      <c r="J143" s="85">
        <f ca="1">IF(Movimenti[[#This Row],[GG DOCUMENTO]]="",0,lunediDiOggi+Movimenti[[#This Row],[GG DOCUMENTO]])</f>
        <v>46193</v>
      </c>
      <c r="K143" s="85">
        <f ca="1">IF(Movimenti[[#This Row],[GG SCADENZA]]="",0,lunediDiOggi+Movimenti[[#This Row],[GG SCADENZA]])</f>
        <v>46238</v>
      </c>
      <c r="L143" s="5"/>
      <c r="M143" s="96" t="str">
        <f>IFERROR(VLOOKUP(C143,MATRICI!$A$4:$C$200,2,FALSE),"")</f>
        <v>1 OPERATIVA</v>
      </c>
      <c r="N143" s="48" t="str">
        <f t="shared" si="18"/>
        <v>ENTRATE</v>
      </c>
      <c r="O143" s="48" t="str">
        <f t="shared" ca="1" si="19"/>
        <v>2026-08-03 (S32)</v>
      </c>
      <c r="P143" s="48" t="str">
        <f t="shared" ca="1" si="20"/>
        <v>2026-08</v>
      </c>
      <c r="Q143" s="48" t="str">
        <f t="shared" ca="1" si="21"/>
        <v/>
      </c>
      <c r="R143" s="48" t="str">
        <f t="shared" ca="1" si="22"/>
        <v>NO</v>
      </c>
      <c r="S143" s="48" t="str">
        <f t="shared" ca="1" si="23"/>
        <v>DA FARE</v>
      </c>
      <c r="T143" s="48" t="str">
        <f t="shared" ca="1" si="24"/>
        <v>NO</v>
      </c>
      <c r="U143" s="48" t="str">
        <f t="shared" ca="1" si="25"/>
        <v>SI</v>
      </c>
      <c r="V143" s="48" t="str">
        <f t="shared" ca="1" si="26"/>
        <v>SI</v>
      </c>
      <c r="W143" s="48" t="str">
        <f>IFERROR(VLOOKUP(C143,MATRICI!$A$4:$C$200,3,FALSE),"")</f>
        <v>DSO</v>
      </c>
      <c r="X143" s="83">
        <v>8</v>
      </c>
      <c r="Y143" s="83">
        <v>-37</v>
      </c>
      <c r="Z143" s="83">
        <v>8</v>
      </c>
    </row>
    <row r="144" spans="1:26" customFormat="1" x14ac:dyDescent="0.3">
      <c r="A144" s="7">
        <f ca="1">lunediDiOggi+Movimenti[[#This Row],[GG MOVIMENTO]]</f>
        <v>46239</v>
      </c>
      <c r="B144" s="5" t="s">
        <v>78</v>
      </c>
      <c r="C144" s="5" t="s">
        <v>7</v>
      </c>
      <c r="D144" s="6">
        <v>-6300</v>
      </c>
      <c r="E144" s="5" t="s">
        <v>25</v>
      </c>
      <c r="F144" s="5" t="s">
        <v>29</v>
      </c>
      <c r="G144" s="5" t="s">
        <v>31</v>
      </c>
      <c r="H144" s="5" t="s">
        <v>34</v>
      </c>
      <c r="I144" s="5" t="s">
        <v>79</v>
      </c>
      <c r="J144" s="85">
        <f ca="1">IF(Movimenti[[#This Row],[GG DOCUMENTO]]="",0,lunediDiOggi+Movimenti[[#This Row],[GG DOCUMENTO]])</f>
        <v>46184</v>
      </c>
      <c r="K144" s="85">
        <f ca="1">IF(Movimenti[[#This Row],[GG SCADENZA]]="",0,lunediDiOggi+Movimenti[[#This Row],[GG SCADENZA]])</f>
        <v>46239</v>
      </c>
      <c r="L144" s="5" t="s">
        <v>80</v>
      </c>
      <c r="M144" s="96" t="str">
        <f>IFERROR(VLOOKUP(C144,MATRICI!$A$4:$C$200,2,FALSE),"")</f>
        <v>1 OPERATIVA</v>
      </c>
      <c r="N144" s="48" t="str">
        <f t="shared" si="18"/>
        <v>USCITE</v>
      </c>
      <c r="O144" s="48" t="str">
        <f t="shared" ca="1" si="19"/>
        <v>2026-08-03 (S32)</v>
      </c>
      <c r="P144" s="48" t="str">
        <f t="shared" ca="1" si="20"/>
        <v>2026-08</v>
      </c>
      <c r="Q144" s="48" t="str">
        <f t="shared" ca="1" si="21"/>
        <v/>
      </c>
      <c r="R144" s="48" t="str">
        <f t="shared" ca="1" si="22"/>
        <v>NO</v>
      </c>
      <c r="S144" s="48" t="str">
        <f t="shared" ca="1" si="23"/>
        <v>DA FARE</v>
      </c>
      <c r="T144" s="48" t="str">
        <f t="shared" ca="1" si="24"/>
        <v>NO</v>
      </c>
      <c r="U144" s="48" t="str">
        <f t="shared" ca="1" si="25"/>
        <v>SI</v>
      </c>
      <c r="V144" s="48" t="str">
        <f t="shared" ca="1" si="26"/>
        <v>SI</v>
      </c>
      <c r="W144" s="48" t="str">
        <f>IFERROR(VLOOKUP(C144,MATRICI!$A$4:$C$200,3,FALSE),"")</f>
        <v>DPO</v>
      </c>
      <c r="X144" s="83">
        <v>9</v>
      </c>
      <c r="Y144" s="83">
        <v>-46</v>
      </c>
      <c r="Z144" s="83">
        <v>9</v>
      </c>
    </row>
    <row r="145" spans="1:26" customFormat="1" x14ac:dyDescent="0.3">
      <c r="A145" s="7">
        <f ca="1">lunediDiOggi+Movimenti[[#This Row],[GG MOVIMENTO]]</f>
        <v>46240</v>
      </c>
      <c r="B145" s="5" t="s">
        <v>60</v>
      </c>
      <c r="C145" s="5" t="s">
        <v>6</v>
      </c>
      <c r="D145" s="6">
        <v>-11400</v>
      </c>
      <c r="E145" s="5" t="s">
        <v>25</v>
      </c>
      <c r="F145" s="5" t="s">
        <v>29</v>
      </c>
      <c r="G145" s="5" t="s">
        <v>31</v>
      </c>
      <c r="H145" s="5" t="s">
        <v>35</v>
      </c>
      <c r="I145" s="5" t="s">
        <v>77</v>
      </c>
      <c r="J145" s="85">
        <f ca="1">IF(Movimenti[[#This Row],[GG DOCUMENTO]]="",0,lunediDiOggi+Movimenti[[#This Row],[GG DOCUMENTO]])</f>
        <v>46180</v>
      </c>
      <c r="K145" s="85">
        <f ca="1">IF(Movimenti[[#This Row],[GG SCADENZA]]="",0,lunediDiOggi+Movimenti[[#This Row],[GG SCADENZA]])</f>
        <v>46240</v>
      </c>
      <c r="L145" s="5"/>
      <c r="M145" s="96" t="str">
        <f>IFERROR(VLOOKUP(C145,MATRICI!$A$4:$C$200,2,FALSE),"")</f>
        <v>1 OPERATIVA</v>
      </c>
      <c r="N145" s="48" t="str">
        <f t="shared" si="18"/>
        <v>USCITE</v>
      </c>
      <c r="O145" s="48" t="str">
        <f t="shared" ca="1" si="19"/>
        <v>2026-08-03 (S32)</v>
      </c>
      <c r="P145" s="48" t="str">
        <f t="shared" ca="1" si="20"/>
        <v>2026-08</v>
      </c>
      <c r="Q145" s="48" t="str">
        <f t="shared" ca="1" si="21"/>
        <v/>
      </c>
      <c r="R145" s="48" t="str">
        <f t="shared" ca="1" si="22"/>
        <v>NO</v>
      </c>
      <c r="S145" s="48" t="str">
        <f t="shared" ca="1" si="23"/>
        <v>DA FARE</v>
      </c>
      <c r="T145" s="48" t="str">
        <f t="shared" ca="1" si="24"/>
        <v>NO</v>
      </c>
      <c r="U145" s="48" t="str">
        <f t="shared" ca="1" si="25"/>
        <v>SI</v>
      </c>
      <c r="V145" s="48" t="str">
        <f t="shared" ca="1" si="26"/>
        <v>SI</v>
      </c>
      <c r="W145" s="48" t="str">
        <f>IFERROR(VLOOKUP(C145,MATRICI!$A$4:$C$200,3,FALSE),"")</f>
        <v>DPO</v>
      </c>
      <c r="X145" s="83">
        <v>10</v>
      </c>
      <c r="Y145" s="83">
        <v>-50</v>
      </c>
      <c r="Z145" s="83">
        <v>10</v>
      </c>
    </row>
    <row r="146" spans="1:26" customFormat="1" x14ac:dyDescent="0.3">
      <c r="A146" s="7">
        <f ca="1">lunediDiOggi+Movimenti[[#This Row],[GG MOVIMENTO]]</f>
        <v>46243</v>
      </c>
      <c r="B146" s="5" t="s">
        <v>8</v>
      </c>
      <c r="C146" s="5" t="s">
        <v>8</v>
      </c>
      <c r="D146" s="6">
        <v>-24800</v>
      </c>
      <c r="E146" s="5" t="s">
        <v>25</v>
      </c>
      <c r="F146" s="5" t="s">
        <v>29</v>
      </c>
      <c r="G146" s="5" t="s">
        <v>31</v>
      </c>
      <c r="H146" s="5" t="s">
        <v>34</v>
      </c>
      <c r="I146" s="5"/>
      <c r="J146" s="85">
        <f>IF(Movimenti[[#This Row],[GG DOCUMENTO]]="",0,lunediDiOggi+Movimenti[[#This Row],[GG DOCUMENTO]])</f>
        <v>0</v>
      </c>
      <c r="K146" s="85">
        <f ca="1">IF(Movimenti[[#This Row],[GG SCADENZA]]="",0,lunediDiOggi+Movimenti[[#This Row],[GG SCADENZA]])</f>
        <v>46243</v>
      </c>
      <c r="L146" s="5"/>
      <c r="M146" s="96" t="str">
        <f>IFERROR(VLOOKUP(C146,MATRICI!$A$4:$C$200,2,FALSE),"")</f>
        <v>1 OPERATIVA</v>
      </c>
      <c r="N146" s="48" t="str">
        <f t="shared" si="18"/>
        <v>USCITE</v>
      </c>
      <c r="O146" s="48" t="str">
        <f t="shared" ca="1" si="19"/>
        <v>2026-08-03 (S32)</v>
      </c>
      <c r="P146" s="48" t="str">
        <f t="shared" ca="1" si="20"/>
        <v>2026-08</v>
      </c>
      <c r="Q146" s="48" t="str">
        <f t="shared" ca="1" si="21"/>
        <v/>
      </c>
      <c r="R146" s="48" t="str">
        <f t="shared" ca="1" si="22"/>
        <v>NO</v>
      </c>
      <c r="S146" s="48" t="str">
        <f t="shared" ca="1" si="23"/>
        <v>DA FARE</v>
      </c>
      <c r="T146" s="48" t="str">
        <f t="shared" ca="1" si="24"/>
        <v>NO</v>
      </c>
      <c r="U146" s="48" t="str">
        <f t="shared" ca="1" si="25"/>
        <v>SI</v>
      </c>
      <c r="V146" s="48" t="str">
        <f t="shared" ca="1" si="26"/>
        <v>SI</v>
      </c>
      <c r="W146" s="48">
        <f>IFERROR(VLOOKUP(C146,MATRICI!$A$4:$C$200,3,FALSE),"")</f>
        <v>0</v>
      </c>
      <c r="X146" s="83">
        <v>13</v>
      </c>
      <c r="Y146" s="83"/>
      <c r="Z146" s="83">
        <v>13</v>
      </c>
    </row>
    <row r="147" spans="1:26" customFormat="1" x14ac:dyDescent="0.3">
      <c r="A147" s="7">
        <f ca="1">lunediDiOggi+Movimenti[[#This Row],[GG MOVIMENTO]]</f>
        <v>46244</v>
      </c>
      <c r="B147" s="5" t="s">
        <v>81</v>
      </c>
      <c r="C147" s="5" t="s">
        <v>3</v>
      </c>
      <c r="D147" s="6">
        <v>16800</v>
      </c>
      <c r="E147" s="5" t="s">
        <v>25</v>
      </c>
      <c r="F147" s="5" t="s">
        <v>29</v>
      </c>
      <c r="G147" s="5" t="s">
        <v>31</v>
      </c>
      <c r="H147" s="5" t="s">
        <v>34</v>
      </c>
      <c r="I147" s="5" t="s">
        <v>82</v>
      </c>
      <c r="J147" s="85">
        <f ca="1">IF(Movimenti[[#This Row],[GG DOCUMENTO]]="",0,lunediDiOggi+Movimenti[[#This Row],[GG DOCUMENTO]])</f>
        <v>46204</v>
      </c>
      <c r="K147" s="85">
        <f ca="1">IF(Movimenti[[#This Row],[GG SCADENZA]]="",0,lunediDiOggi+Movimenti[[#This Row],[GG SCADENZA]])</f>
        <v>46244</v>
      </c>
      <c r="L147" s="5"/>
      <c r="M147" s="96" t="str">
        <f>IFERROR(VLOOKUP(C147,MATRICI!$A$4:$C$200,2,FALSE),"")</f>
        <v>1 OPERATIVA</v>
      </c>
      <c r="N147" s="48" t="str">
        <f t="shared" si="18"/>
        <v>ENTRATE</v>
      </c>
      <c r="O147" s="48" t="str">
        <f t="shared" ca="1" si="19"/>
        <v>2026-08-10 (S33)</v>
      </c>
      <c r="P147" s="48" t="str">
        <f t="shared" ca="1" si="20"/>
        <v>2026-08</v>
      </c>
      <c r="Q147" s="48" t="str">
        <f t="shared" ca="1" si="21"/>
        <v/>
      </c>
      <c r="R147" s="48" t="str">
        <f t="shared" ca="1" si="22"/>
        <v>NO</v>
      </c>
      <c r="S147" s="48" t="str">
        <f t="shared" ca="1" si="23"/>
        <v>DA FARE</v>
      </c>
      <c r="T147" s="48" t="str">
        <f t="shared" ca="1" si="24"/>
        <v>NO</v>
      </c>
      <c r="U147" s="48" t="str">
        <f t="shared" ca="1" si="25"/>
        <v>SI</v>
      </c>
      <c r="V147" s="48" t="str">
        <f t="shared" ca="1" si="26"/>
        <v>SI</v>
      </c>
      <c r="W147" s="48" t="str">
        <f>IFERROR(VLOOKUP(C147,MATRICI!$A$4:$C$200,3,FALSE),"")</f>
        <v>DSO</v>
      </c>
      <c r="X147" s="83">
        <v>14</v>
      </c>
      <c r="Y147" s="83">
        <v>-26</v>
      </c>
      <c r="Z147" s="83">
        <v>14</v>
      </c>
    </row>
    <row r="148" spans="1:26" customFormat="1" x14ac:dyDescent="0.3">
      <c r="A148" s="7">
        <f ca="1">lunediDiOggi+Movimenti[[#This Row],[GG MOVIMENTO]]</f>
        <v>46244</v>
      </c>
      <c r="B148" s="5" t="s">
        <v>66</v>
      </c>
      <c r="C148" s="5" t="s">
        <v>11</v>
      </c>
      <c r="D148" s="6">
        <v>-9100</v>
      </c>
      <c r="E148" s="5" t="s">
        <v>25</v>
      </c>
      <c r="F148" s="5" t="s">
        <v>29</v>
      </c>
      <c r="G148" s="5" t="s">
        <v>31</v>
      </c>
      <c r="H148" s="5" t="s">
        <v>38</v>
      </c>
      <c r="I148" s="5"/>
      <c r="J148" s="85">
        <f>IF(Movimenti[[#This Row],[GG DOCUMENTO]]="",0,lunediDiOggi+Movimenti[[#This Row],[GG DOCUMENTO]])</f>
        <v>0</v>
      </c>
      <c r="K148" s="85">
        <f ca="1">IF(Movimenti[[#This Row],[GG SCADENZA]]="",0,lunediDiOggi+Movimenti[[#This Row],[GG SCADENZA]])</f>
        <v>46244</v>
      </c>
      <c r="L148" s="5"/>
      <c r="M148" s="96" t="str">
        <f>IFERROR(VLOOKUP(C148,MATRICI!$A$4:$C$200,2,FALSE),"")</f>
        <v>1 OPERATIVA</v>
      </c>
      <c r="N148" s="48" t="str">
        <f t="shared" si="18"/>
        <v>USCITE</v>
      </c>
      <c r="O148" s="48" t="str">
        <f t="shared" ca="1" si="19"/>
        <v>2026-08-10 (S33)</v>
      </c>
      <c r="P148" s="48" t="str">
        <f t="shared" ca="1" si="20"/>
        <v>2026-08</v>
      </c>
      <c r="Q148" s="48" t="str">
        <f t="shared" ca="1" si="21"/>
        <v/>
      </c>
      <c r="R148" s="48" t="str">
        <f t="shared" ca="1" si="22"/>
        <v>NO</v>
      </c>
      <c r="S148" s="48" t="str">
        <f t="shared" ca="1" si="23"/>
        <v>DA FARE</v>
      </c>
      <c r="T148" s="48" t="str">
        <f t="shared" ca="1" si="24"/>
        <v>NO</v>
      </c>
      <c r="U148" s="48" t="str">
        <f t="shared" ca="1" si="25"/>
        <v>SI</v>
      </c>
      <c r="V148" s="48" t="str">
        <f t="shared" ca="1" si="26"/>
        <v>SI</v>
      </c>
      <c r="W148" s="48">
        <f>IFERROR(VLOOKUP(C148,MATRICI!$A$4:$C$200,3,FALSE),"")</f>
        <v>0</v>
      </c>
      <c r="X148" s="83">
        <v>14</v>
      </c>
      <c r="Y148" s="83"/>
      <c r="Z148" s="83">
        <v>14</v>
      </c>
    </row>
    <row r="149" spans="1:26" customFormat="1" x14ac:dyDescent="0.3">
      <c r="A149" s="7">
        <f ca="1">lunediDiOggi+Movimenti[[#This Row],[GG MOVIMENTO]]</f>
        <v>46245</v>
      </c>
      <c r="B149" s="5" t="s">
        <v>151</v>
      </c>
      <c r="C149" s="5" t="s">
        <v>21</v>
      </c>
      <c r="D149" s="6">
        <v>-2400</v>
      </c>
      <c r="E149" s="5" t="s">
        <v>25</v>
      </c>
      <c r="F149" s="5" t="s">
        <v>29</v>
      </c>
      <c r="G149" s="5" t="s">
        <v>31</v>
      </c>
      <c r="H149" s="5" t="s">
        <v>36</v>
      </c>
      <c r="I149" s="5"/>
      <c r="J149" s="85">
        <f>IF(Movimenti[[#This Row],[GG DOCUMENTO]]="",0,lunediDiOggi+Movimenti[[#This Row],[GG DOCUMENTO]])</f>
        <v>0</v>
      </c>
      <c r="K149" s="85">
        <f ca="1">IF(Movimenti[[#This Row],[GG SCADENZA]]="",0,lunediDiOggi+Movimenti[[#This Row],[GG SCADENZA]])</f>
        <v>46245</v>
      </c>
      <c r="L149" s="5"/>
      <c r="M149" s="96" t="str">
        <f>IFERROR(VLOOKUP(C149,MATRICI!$A$4:$C$200,2,FALSE),"")</f>
        <v>3 FINANZIAMENTI</v>
      </c>
      <c r="N149" s="48" t="str">
        <f t="shared" si="18"/>
        <v>USCITE</v>
      </c>
      <c r="O149" s="48" t="str">
        <f t="shared" ca="1" si="19"/>
        <v>2026-08-10 (S33)</v>
      </c>
      <c r="P149" s="48" t="str">
        <f t="shared" ca="1" si="20"/>
        <v>2026-08</v>
      </c>
      <c r="Q149" s="48" t="str">
        <f t="shared" ca="1" si="21"/>
        <v/>
      </c>
      <c r="R149" s="48" t="str">
        <f t="shared" ca="1" si="22"/>
        <v>NO</v>
      </c>
      <c r="S149" s="48" t="str">
        <f t="shared" ca="1" si="23"/>
        <v>DA FARE</v>
      </c>
      <c r="T149" s="48" t="str">
        <f t="shared" ca="1" si="24"/>
        <v>NO</v>
      </c>
      <c r="U149" s="48" t="str">
        <f t="shared" ca="1" si="25"/>
        <v>SI</v>
      </c>
      <c r="V149" s="48" t="str">
        <f t="shared" ca="1" si="26"/>
        <v>SI</v>
      </c>
      <c r="W149" s="48">
        <f>IFERROR(VLOOKUP(C149,MATRICI!$A$4:$C$200,3,FALSE),"")</f>
        <v>0</v>
      </c>
      <c r="X149" s="83">
        <v>15</v>
      </c>
      <c r="Y149" s="83"/>
      <c r="Z149" s="83">
        <v>15</v>
      </c>
    </row>
    <row r="150" spans="1:26" customFormat="1" x14ac:dyDescent="0.3">
      <c r="A150" s="7">
        <f ca="1">lunediDiOggi+Movimenti[[#This Row],[GG MOVIMENTO]]</f>
        <v>46247</v>
      </c>
      <c r="B150" s="5" t="s">
        <v>83</v>
      </c>
      <c r="C150" s="5" t="s">
        <v>10</v>
      </c>
      <c r="D150" s="6">
        <v>-2400</v>
      </c>
      <c r="E150" s="5" t="s">
        <v>25</v>
      </c>
      <c r="F150" s="5" t="s">
        <v>29</v>
      </c>
      <c r="G150" s="5" t="s">
        <v>31</v>
      </c>
      <c r="H150" s="5" t="s">
        <v>36</v>
      </c>
      <c r="I150" s="5"/>
      <c r="J150" s="85">
        <f ca="1">IF(Movimenti[[#This Row],[GG DOCUMENTO]]="",0,lunediDiOggi+Movimenti[[#This Row],[GG DOCUMENTO]])</f>
        <v>46197</v>
      </c>
      <c r="K150" s="85">
        <f ca="1">IF(Movimenti[[#This Row],[GG SCADENZA]]="",0,lunediDiOggi+Movimenti[[#This Row],[GG SCADENZA]])</f>
        <v>46247</v>
      </c>
      <c r="L150" s="5"/>
      <c r="M150" s="96" t="str">
        <f>IFERROR(VLOOKUP(C150,MATRICI!$A$4:$C$200,2,FALSE),"")</f>
        <v>1 OPERATIVA</v>
      </c>
      <c r="N150" s="48" t="str">
        <f t="shared" si="18"/>
        <v>USCITE</v>
      </c>
      <c r="O150" s="48" t="str">
        <f t="shared" ca="1" si="19"/>
        <v>2026-08-10 (S33)</v>
      </c>
      <c r="P150" s="48" t="str">
        <f t="shared" ca="1" si="20"/>
        <v>2026-08</v>
      </c>
      <c r="Q150" s="48" t="str">
        <f t="shared" ca="1" si="21"/>
        <v/>
      </c>
      <c r="R150" s="48" t="str">
        <f t="shared" ca="1" si="22"/>
        <v>NO</v>
      </c>
      <c r="S150" s="48" t="str">
        <f t="shared" ca="1" si="23"/>
        <v>DA FARE</v>
      </c>
      <c r="T150" s="48" t="str">
        <f t="shared" ca="1" si="24"/>
        <v>NO</v>
      </c>
      <c r="U150" s="48" t="str">
        <f t="shared" ca="1" si="25"/>
        <v>SI</v>
      </c>
      <c r="V150" s="48" t="str">
        <f t="shared" ca="1" si="26"/>
        <v>SI</v>
      </c>
      <c r="W150" s="48" t="str">
        <f>IFERROR(VLOOKUP(C150,MATRICI!$A$4:$C$200,3,FALSE),"")</f>
        <v>DPO</v>
      </c>
      <c r="X150" s="83">
        <v>17</v>
      </c>
      <c r="Y150" s="83">
        <v>-33</v>
      </c>
      <c r="Z150" s="83">
        <v>17</v>
      </c>
    </row>
    <row r="151" spans="1:26" customFormat="1" x14ac:dyDescent="0.3">
      <c r="A151" s="7">
        <f ca="1">lunediDiOggi+Movimenti[[#This Row],[GG MOVIMENTO]]</f>
        <v>46251</v>
      </c>
      <c r="B151" s="5" t="s">
        <v>84</v>
      </c>
      <c r="C151" s="5" t="s">
        <v>3</v>
      </c>
      <c r="D151" s="6">
        <v>9500</v>
      </c>
      <c r="E151" s="5" t="s">
        <v>26</v>
      </c>
      <c r="F151" s="5" t="s">
        <v>29</v>
      </c>
      <c r="G151" s="5" t="s">
        <v>31</v>
      </c>
      <c r="H151" s="5" t="s">
        <v>34</v>
      </c>
      <c r="I151" s="5"/>
      <c r="J151" s="85">
        <f ca="1">IF(Movimenti[[#This Row],[GG DOCUMENTO]]="",0,lunediDiOggi+Movimenti[[#This Row],[GG DOCUMENTO]])</f>
        <v>46201</v>
      </c>
      <c r="K151" s="85">
        <f ca="1">IF(Movimenti[[#This Row],[GG SCADENZA]]="",0,lunediDiOggi+Movimenti[[#This Row],[GG SCADENZA]])</f>
        <v>46251</v>
      </c>
      <c r="L151" s="5" t="s">
        <v>85</v>
      </c>
      <c r="M151" s="96" t="str">
        <f>IFERROR(VLOOKUP(C151,MATRICI!$A$4:$C$200,2,FALSE),"")</f>
        <v>1 OPERATIVA</v>
      </c>
      <c r="N151" s="48" t="str">
        <f t="shared" si="18"/>
        <v>ENTRATE</v>
      </c>
      <c r="O151" s="48" t="str">
        <f t="shared" ca="1" si="19"/>
        <v>2026-08-17 (S34)</v>
      </c>
      <c r="P151" s="48" t="str">
        <f t="shared" ca="1" si="20"/>
        <v>2026-08</v>
      </c>
      <c r="Q151" s="48" t="str">
        <f t="shared" ca="1" si="21"/>
        <v/>
      </c>
      <c r="R151" s="48" t="str">
        <f t="shared" ca="1" si="22"/>
        <v>NO</v>
      </c>
      <c r="S151" s="48" t="str">
        <f t="shared" ca="1" si="23"/>
        <v>DA FARE</v>
      </c>
      <c r="T151" s="48" t="str">
        <f t="shared" ca="1" si="24"/>
        <v>NO</v>
      </c>
      <c r="U151" s="48" t="str">
        <f t="shared" ca="1" si="25"/>
        <v>SI</v>
      </c>
      <c r="V151" s="48" t="str">
        <f t="shared" ca="1" si="26"/>
        <v>SI</v>
      </c>
      <c r="W151" s="48" t="str">
        <f>IFERROR(VLOOKUP(C151,MATRICI!$A$4:$C$200,3,FALSE),"")</f>
        <v>DSO</v>
      </c>
      <c r="X151" s="83">
        <v>21</v>
      </c>
      <c r="Y151" s="83">
        <v>-29</v>
      </c>
      <c r="Z151" s="83">
        <v>21</v>
      </c>
    </row>
    <row r="152" spans="1:26" customFormat="1" x14ac:dyDescent="0.3">
      <c r="A152" s="7">
        <f ca="1">lunediDiOggi+Movimenti[[#This Row],[GG MOVIMENTO]]</f>
        <v>46254</v>
      </c>
      <c r="B152" s="5" t="s">
        <v>86</v>
      </c>
      <c r="C152" s="5" t="s">
        <v>21</v>
      </c>
      <c r="D152" s="6">
        <v>-1850</v>
      </c>
      <c r="E152" s="5" t="s">
        <v>25</v>
      </c>
      <c r="F152" s="5" t="s">
        <v>29</v>
      </c>
      <c r="G152" s="5" t="s">
        <v>31</v>
      </c>
      <c r="H152" s="5" t="s">
        <v>36</v>
      </c>
      <c r="I152" s="5"/>
      <c r="J152" s="85">
        <f>IF(Movimenti[[#This Row],[GG DOCUMENTO]]="",0,lunediDiOggi+Movimenti[[#This Row],[GG DOCUMENTO]])</f>
        <v>0</v>
      </c>
      <c r="K152" s="85">
        <f ca="1">IF(Movimenti[[#This Row],[GG SCADENZA]]="",0,lunediDiOggi+Movimenti[[#This Row],[GG SCADENZA]])</f>
        <v>46254</v>
      </c>
      <c r="L152" s="5"/>
      <c r="M152" s="96" t="str">
        <f>IFERROR(VLOOKUP(C152,MATRICI!$A$4:$C$200,2,FALSE),"")</f>
        <v>3 FINANZIAMENTI</v>
      </c>
      <c r="N152" s="48" t="str">
        <f t="shared" si="18"/>
        <v>USCITE</v>
      </c>
      <c r="O152" s="48" t="str">
        <f t="shared" ca="1" si="19"/>
        <v>2026-08-17 (S34)</v>
      </c>
      <c r="P152" s="48" t="str">
        <f t="shared" ca="1" si="20"/>
        <v>2026-08</v>
      </c>
      <c r="Q152" s="48" t="str">
        <f t="shared" ca="1" si="21"/>
        <v/>
      </c>
      <c r="R152" s="48" t="str">
        <f t="shared" ca="1" si="22"/>
        <v>NO</v>
      </c>
      <c r="S152" s="48" t="str">
        <f t="shared" ca="1" si="23"/>
        <v>DA FARE</v>
      </c>
      <c r="T152" s="48" t="str">
        <f t="shared" ca="1" si="24"/>
        <v>NO</v>
      </c>
      <c r="U152" s="48" t="str">
        <f t="shared" ca="1" si="25"/>
        <v>SI</v>
      </c>
      <c r="V152" s="48" t="str">
        <f t="shared" ca="1" si="26"/>
        <v>SI</v>
      </c>
      <c r="W152" s="48">
        <f>IFERROR(VLOOKUP(C152,MATRICI!$A$4:$C$200,3,FALSE),"")</f>
        <v>0</v>
      </c>
      <c r="X152" s="83">
        <v>24</v>
      </c>
      <c r="Y152" s="83"/>
      <c r="Z152" s="83">
        <v>24</v>
      </c>
    </row>
    <row r="153" spans="1:26" customFormat="1" x14ac:dyDescent="0.3">
      <c r="A153" s="7">
        <f ca="1">lunediDiOggi+Movimenti[[#This Row],[GG MOVIMENTO]]</f>
        <v>46255</v>
      </c>
      <c r="B153" s="5" t="s">
        <v>158</v>
      </c>
      <c r="C153" s="5" t="s">
        <v>18</v>
      </c>
      <c r="D153" s="6">
        <v>450</v>
      </c>
      <c r="E153" s="5" t="s">
        <v>25</v>
      </c>
      <c r="F153" s="5" t="s">
        <v>29</v>
      </c>
      <c r="G153" s="5" t="s">
        <v>32</v>
      </c>
      <c r="H153" s="5" t="s">
        <v>34</v>
      </c>
      <c r="I153" s="5"/>
      <c r="J153" s="85">
        <f>IF(Movimenti[[#This Row],[GG DOCUMENTO]]="",0,lunediDiOggi+Movimenti[[#This Row],[GG DOCUMENTO]])</f>
        <v>0</v>
      </c>
      <c r="K153" s="85">
        <f ca="1">IF(Movimenti[[#This Row],[GG SCADENZA]]="",0,lunediDiOggi+Movimenti[[#This Row],[GG SCADENZA]])</f>
        <v>46255</v>
      </c>
      <c r="L153" s="5"/>
      <c r="M153" s="96" t="str">
        <f>IFERROR(VLOOKUP(C153,MATRICI!$A$4:$C$200,2,FALSE),"")</f>
        <v>2 INVESTIMENTI</v>
      </c>
      <c r="N153" s="48" t="str">
        <f t="shared" si="18"/>
        <v>ENTRATE</v>
      </c>
      <c r="O153" s="48" t="str">
        <f t="shared" ca="1" si="19"/>
        <v>2026-08-17 (S34)</v>
      </c>
      <c r="P153" s="48" t="str">
        <f t="shared" ca="1" si="20"/>
        <v>2026-08</v>
      </c>
      <c r="Q153" s="48" t="str">
        <f t="shared" ca="1" si="21"/>
        <v/>
      </c>
      <c r="R153" s="48" t="str">
        <f t="shared" ca="1" si="22"/>
        <v>NO</v>
      </c>
      <c r="S153" s="48" t="str">
        <f t="shared" ca="1" si="23"/>
        <v>DA FARE</v>
      </c>
      <c r="T153" s="48" t="str">
        <f t="shared" ca="1" si="24"/>
        <v>NO</v>
      </c>
      <c r="U153" s="48" t="str">
        <f t="shared" ca="1" si="25"/>
        <v>SI</v>
      </c>
      <c r="V153" s="48" t="str">
        <f t="shared" ca="1" si="26"/>
        <v>SI</v>
      </c>
      <c r="W153" s="48">
        <f>IFERROR(VLOOKUP(C153,MATRICI!$A$4:$C$200,3,FALSE),"")</f>
        <v>0</v>
      </c>
      <c r="X153" s="83">
        <v>25</v>
      </c>
      <c r="Y153" s="83"/>
      <c r="Z153" s="83">
        <v>25</v>
      </c>
    </row>
    <row r="154" spans="1:26" customFormat="1" x14ac:dyDescent="0.3">
      <c r="A154" s="7">
        <f ca="1">lunediDiOggi+Movimenti[[#This Row],[GG MOVIMENTO]]</f>
        <v>46256</v>
      </c>
      <c r="B154" s="5" t="s">
        <v>67</v>
      </c>
      <c r="C154" s="5" t="s">
        <v>9</v>
      </c>
      <c r="D154" s="6">
        <v>-3050</v>
      </c>
      <c r="E154" s="5" t="s">
        <v>25</v>
      </c>
      <c r="F154" s="5" t="s">
        <v>29</v>
      </c>
      <c r="G154" s="5" t="s">
        <v>31</v>
      </c>
      <c r="H154" s="5" t="s">
        <v>36</v>
      </c>
      <c r="I154" s="5"/>
      <c r="J154" s="85">
        <f>IF(Movimenti[[#This Row],[GG DOCUMENTO]]="",0,lunediDiOggi+Movimenti[[#This Row],[GG DOCUMENTO]])</f>
        <v>0</v>
      </c>
      <c r="K154" s="85">
        <f ca="1">IF(Movimenti[[#This Row],[GG SCADENZA]]="",0,lunediDiOggi+Movimenti[[#This Row],[GG SCADENZA]])</f>
        <v>46256</v>
      </c>
      <c r="L154" s="5"/>
      <c r="M154" s="96" t="str">
        <f>IFERROR(VLOOKUP(C154,MATRICI!$A$4:$C$200,2,FALSE),"")</f>
        <v>1 OPERATIVA</v>
      </c>
      <c r="N154" s="48" t="str">
        <f t="shared" si="18"/>
        <v>USCITE</v>
      </c>
      <c r="O154" s="48" t="str">
        <f t="shared" ca="1" si="19"/>
        <v>2026-08-17 (S34)</v>
      </c>
      <c r="P154" s="48" t="str">
        <f t="shared" ca="1" si="20"/>
        <v>2026-08</v>
      </c>
      <c r="Q154" s="48" t="str">
        <f t="shared" ca="1" si="21"/>
        <v/>
      </c>
      <c r="R154" s="48" t="str">
        <f t="shared" ca="1" si="22"/>
        <v>NO</v>
      </c>
      <c r="S154" s="48" t="str">
        <f t="shared" ca="1" si="23"/>
        <v>DA FARE</v>
      </c>
      <c r="T154" s="48" t="str">
        <f t="shared" ca="1" si="24"/>
        <v>NO</v>
      </c>
      <c r="U154" s="48" t="str">
        <f t="shared" ca="1" si="25"/>
        <v>SI</v>
      </c>
      <c r="V154" s="48" t="str">
        <f t="shared" ca="1" si="26"/>
        <v>SI</v>
      </c>
      <c r="W154" s="48">
        <f>IFERROR(VLOOKUP(C154,MATRICI!$A$4:$C$200,3,FALSE),"")</f>
        <v>0</v>
      </c>
      <c r="X154" s="83">
        <v>26</v>
      </c>
      <c r="Y154" s="83"/>
      <c r="Z154" s="83">
        <v>26</v>
      </c>
    </row>
    <row r="155" spans="1:26" customFormat="1" x14ac:dyDescent="0.3">
      <c r="A155" s="7">
        <f ca="1">lunediDiOggi+Movimenti[[#This Row],[GG MOVIMENTO]]</f>
        <v>46258</v>
      </c>
      <c r="B155" s="5" t="s">
        <v>87</v>
      </c>
      <c r="C155" s="5" t="s">
        <v>3</v>
      </c>
      <c r="D155" s="6">
        <v>22000</v>
      </c>
      <c r="E155" s="5" t="s">
        <v>25</v>
      </c>
      <c r="F155" s="5" t="s">
        <v>29</v>
      </c>
      <c r="G155" s="5" t="s">
        <v>31</v>
      </c>
      <c r="H155" s="5" t="s">
        <v>34</v>
      </c>
      <c r="I155" s="5"/>
      <c r="J155" s="85">
        <f ca="1">IF(Movimenti[[#This Row],[GG DOCUMENTO]]="",0,lunediDiOggi+Movimenti[[#This Row],[GG DOCUMENTO]])</f>
        <v>46213</v>
      </c>
      <c r="K155" s="85">
        <f ca="1">IF(Movimenti[[#This Row],[GG SCADENZA]]="",0,lunediDiOggi+Movimenti[[#This Row],[GG SCADENZA]])</f>
        <v>46258</v>
      </c>
      <c r="L155" s="5"/>
      <c r="M155" s="96" t="str">
        <f>IFERROR(VLOOKUP(C155,MATRICI!$A$4:$C$200,2,FALSE),"")</f>
        <v>1 OPERATIVA</v>
      </c>
      <c r="N155" s="48" t="str">
        <f t="shared" si="18"/>
        <v>ENTRATE</v>
      </c>
      <c r="O155" s="48" t="str">
        <f t="shared" ca="1" si="19"/>
        <v>2026-08-24 (S35)</v>
      </c>
      <c r="P155" s="48" t="str">
        <f t="shared" ca="1" si="20"/>
        <v>2026-08</v>
      </c>
      <c r="Q155" s="48" t="str">
        <f t="shared" ca="1" si="21"/>
        <v/>
      </c>
      <c r="R155" s="48" t="str">
        <f t="shared" ca="1" si="22"/>
        <v>NO</v>
      </c>
      <c r="S155" s="48" t="str">
        <f t="shared" ca="1" si="23"/>
        <v>DA FARE</v>
      </c>
      <c r="T155" s="48" t="str">
        <f t="shared" ca="1" si="24"/>
        <v>NO</v>
      </c>
      <c r="U155" s="48" t="str">
        <f t="shared" ca="1" si="25"/>
        <v>SI</v>
      </c>
      <c r="V155" s="48" t="str">
        <f t="shared" ca="1" si="26"/>
        <v>SI</v>
      </c>
      <c r="W155" s="48" t="str">
        <f>IFERROR(VLOOKUP(C155,MATRICI!$A$4:$C$200,3,FALSE),"")</f>
        <v>DSO</v>
      </c>
      <c r="X155" s="83">
        <v>28</v>
      </c>
      <c r="Y155" s="83">
        <v>-17</v>
      </c>
      <c r="Z155" s="83">
        <v>28</v>
      </c>
    </row>
    <row r="156" spans="1:26" customFormat="1" x14ac:dyDescent="0.3">
      <c r="A156" s="7">
        <f ca="1">lunediDiOggi+Movimenti[[#This Row],[GG MOVIMENTO]]</f>
        <v>46263</v>
      </c>
      <c r="B156" s="5" t="s">
        <v>60</v>
      </c>
      <c r="C156" s="5" t="s">
        <v>6</v>
      </c>
      <c r="D156" s="6">
        <v>-8700</v>
      </c>
      <c r="E156" s="5" t="s">
        <v>25</v>
      </c>
      <c r="F156" s="5" t="s">
        <v>29</v>
      </c>
      <c r="G156" s="5" t="s">
        <v>31</v>
      </c>
      <c r="H156" s="5" t="s">
        <v>35</v>
      </c>
      <c r="I156" s="5"/>
      <c r="J156" s="85">
        <f ca="1">IF(Movimenti[[#This Row],[GG DOCUMENTO]]="",0,lunediDiOggi+Movimenti[[#This Row],[GG DOCUMENTO]])</f>
        <v>46205</v>
      </c>
      <c r="K156" s="85">
        <f ca="1">IF(Movimenti[[#This Row],[GG SCADENZA]]="",0,lunediDiOggi+Movimenti[[#This Row],[GG SCADENZA]])</f>
        <v>46263</v>
      </c>
      <c r="L156" s="5"/>
      <c r="M156" s="96" t="str">
        <f>IFERROR(VLOOKUP(C156,MATRICI!$A$4:$C$200,2,FALSE),"")</f>
        <v>1 OPERATIVA</v>
      </c>
      <c r="N156" s="48" t="str">
        <f t="shared" si="18"/>
        <v>USCITE</v>
      </c>
      <c r="O156" s="48" t="str">
        <f t="shared" ca="1" si="19"/>
        <v>2026-08-24 (S35)</v>
      </c>
      <c r="P156" s="48" t="str">
        <f t="shared" ca="1" si="20"/>
        <v>2026-08</v>
      </c>
      <c r="Q156" s="48" t="str">
        <f t="shared" ca="1" si="21"/>
        <v/>
      </c>
      <c r="R156" s="48" t="str">
        <f t="shared" ca="1" si="22"/>
        <v>NO</v>
      </c>
      <c r="S156" s="48" t="str">
        <f t="shared" ca="1" si="23"/>
        <v>DA FARE</v>
      </c>
      <c r="T156" s="48" t="str">
        <f t="shared" ca="1" si="24"/>
        <v>NO</v>
      </c>
      <c r="U156" s="48" t="str">
        <f t="shared" ca="1" si="25"/>
        <v>SI</v>
      </c>
      <c r="V156" s="48" t="str">
        <f t="shared" ca="1" si="26"/>
        <v>SI</v>
      </c>
      <c r="W156" s="48" t="str">
        <f>IFERROR(VLOOKUP(C156,MATRICI!$A$4:$C$200,3,FALSE),"")</f>
        <v>DPO</v>
      </c>
      <c r="X156" s="83">
        <v>33</v>
      </c>
      <c r="Y156" s="83">
        <v>-25</v>
      </c>
      <c r="Z156" s="83">
        <v>33</v>
      </c>
    </row>
    <row r="157" spans="1:26" customFormat="1" x14ac:dyDescent="0.3">
      <c r="A157" s="7">
        <f ca="1">lunediDiOggi+Movimenti[[#This Row],[GG MOVIMENTO]]</f>
        <v>46266</v>
      </c>
      <c r="B157" s="5" t="s">
        <v>8</v>
      </c>
      <c r="C157" s="5" t="s">
        <v>8</v>
      </c>
      <c r="D157" s="6">
        <v>-24800</v>
      </c>
      <c r="E157" s="5" t="s">
        <v>25</v>
      </c>
      <c r="F157" s="5" t="s">
        <v>29</v>
      </c>
      <c r="G157" s="5" t="s">
        <v>31</v>
      </c>
      <c r="H157" s="5" t="s">
        <v>34</v>
      </c>
      <c r="I157" s="5"/>
      <c r="J157" s="85">
        <f>IF(Movimenti[[#This Row],[GG DOCUMENTO]]="",0,lunediDiOggi+Movimenti[[#This Row],[GG DOCUMENTO]])</f>
        <v>0</v>
      </c>
      <c r="K157" s="85">
        <f ca="1">IF(Movimenti[[#This Row],[GG SCADENZA]]="",0,lunediDiOggi+Movimenti[[#This Row],[GG SCADENZA]])</f>
        <v>46266</v>
      </c>
      <c r="L157" s="5"/>
      <c r="M157" s="96" t="str">
        <f>IFERROR(VLOOKUP(C157,MATRICI!$A$4:$C$200,2,FALSE),"")</f>
        <v>1 OPERATIVA</v>
      </c>
      <c r="N157" s="48" t="str">
        <f t="shared" si="18"/>
        <v>USCITE</v>
      </c>
      <c r="O157" s="48" t="str">
        <f t="shared" ca="1" si="19"/>
        <v>2026-08-31 (S36)</v>
      </c>
      <c r="P157" s="48" t="str">
        <f t="shared" ca="1" si="20"/>
        <v>2026-09</v>
      </c>
      <c r="Q157" s="48" t="str">
        <f t="shared" ca="1" si="21"/>
        <v/>
      </c>
      <c r="R157" s="48" t="str">
        <f t="shared" ca="1" si="22"/>
        <v>NO</v>
      </c>
      <c r="S157" s="48" t="str">
        <f t="shared" ca="1" si="23"/>
        <v>DA FARE</v>
      </c>
      <c r="T157" s="48" t="str">
        <f t="shared" ca="1" si="24"/>
        <v>NO</v>
      </c>
      <c r="U157" s="48" t="str">
        <f t="shared" ca="1" si="25"/>
        <v>SI</v>
      </c>
      <c r="V157" s="48" t="str">
        <f t="shared" ca="1" si="26"/>
        <v>SI</v>
      </c>
      <c r="W157" s="48">
        <f>IFERROR(VLOOKUP(C157,MATRICI!$A$4:$C$200,3,FALSE),"")</f>
        <v>0</v>
      </c>
      <c r="X157" s="83">
        <v>36</v>
      </c>
      <c r="Y157" s="83"/>
      <c r="Z157" s="83">
        <v>36</v>
      </c>
    </row>
    <row r="158" spans="1:26" customFormat="1" x14ac:dyDescent="0.3">
      <c r="A158" s="7">
        <f ca="1">lunediDiOggi+Movimenti[[#This Row],[GG MOVIMENTO]]</f>
        <v>46268</v>
      </c>
      <c r="B158" s="5" t="s">
        <v>88</v>
      </c>
      <c r="C158" s="5" t="s">
        <v>3</v>
      </c>
      <c r="D158" s="6">
        <v>14000</v>
      </c>
      <c r="E158" s="5" t="s">
        <v>26</v>
      </c>
      <c r="F158" s="5" t="s">
        <v>29</v>
      </c>
      <c r="G158" s="5" t="s">
        <v>31</v>
      </c>
      <c r="H158" s="5" t="s">
        <v>34</v>
      </c>
      <c r="I158" s="5"/>
      <c r="J158" s="85">
        <f ca="1">IF(Movimenti[[#This Row],[GG DOCUMENTO]]="",0,lunediDiOggi+Movimenti[[#This Row],[GG DOCUMENTO]])</f>
        <v>46230</v>
      </c>
      <c r="K158" s="85">
        <f ca="1">IF(Movimenti[[#This Row],[GG SCADENZA]]="",0,lunediDiOggi+Movimenti[[#This Row],[GG SCADENZA]])</f>
        <v>46268</v>
      </c>
      <c r="L158" s="5" t="s">
        <v>89</v>
      </c>
      <c r="M158" s="96" t="str">
        <f>IFERROR(VLOOKUP(C158,MATRICI!$A$4:$C$200,2,FALSE),"")</f>
        <v>1 OPERATIVA</v>
      </c>
      <c r="N158" s="48" t="str">
        <f t="shared" si="18"/>
        <v>ENTRATE</v>
      </c>
      <c r="O158" s="48" t="str">
        <f t="shared" ca="1" si="19"/>
        <v>2026-08-31 (S36)</v>
      </c>
      <c r="P158" s="48" t="str">
        <f t="shared" ca="1" si="20"/>
        <v>2026-09</v>
      </c>
      <c r="Q158" s="48" t="str">
        <f t="shared" ca="1" si="21"/>
        <v/>
      </c>
      <c r="R158" s="48" t="str">
        <f t="shared" ca="1" si="22"/>
        <v>NO</v>
      </c>
      <c r="S158" s="48" t="str">
        <f t="shared" ca="1" si="23"/>
        <v>DA FARE</v>
      </c>
      <c r="T158" s="48" t="str">
        <f t="shared" ca="1" si="24"/>
        <v>NO</v>
      </c>
      <c r="U158" s="48" t="str">
        <f t="shared" ca="1" si="25"/>
        <v>SI</v>
      </c>
      <c r="V158" s="48" t="str">
        <f t="shared" ca="1" si="26"/>
        <v>SI</v>
      </c>
      <c r="W158" s="48" t="str">
        <f>IFERROR(VLOOKUP(C158,MATRICI!$A$4:$C$200,3,FALSE),"")</f>
        <v>DSO</v>
      </c>
      <c r="X158" s="83">
        <v>38</v>
      </c>
      <c r="Y158" s="83">
        <v>0</v>
      </c>
      <c r="Z158" s="83">
        <v>38</v>
      </c>
    </row>
    <row r="159" spans="1:26" customFormat="1" x14ac:dyDescent="0.3">
      <c r="A159" s="7">
        <f ca="1">lunediDiOggi+Movimenti[[#This Row],[GG MOVIMENTO]]</f>
        <v>46269</v>
      </c>
      <c r="B159" s="5" t="s">
        <v>78</v>
      </c>
      <c r="C159" s="5" t="s">
        <v>7</v>
      </c>
      <c r="D159" s="6">
        <v>-5200</v>
      </c>
      <c r="E159" s="5" t="s">
        <v>25</v>
      </c>
      <c r="F159" s="5" t="s">
        <v>29</v>
      </c>
      <c r="G159" s="5" t="s">
        <v>31</v>
      </c>
      <c r="H159" s="5" t="s">
        <v>34</v>
      </c>
      <c r="I159" s="5"/>
      <c r="J159" s="85">
        <f ca="1">IF(Movimenti[[#This Row],[GG DOCUMENTO]]="",0,lunediDiOggi+Movimenti[[#This Row],[GG DOCUMENTO]])</f>
        <v>46207</v>
      </c>
      <c r="K159" s="85">
        <f ca="1">IF(Movimenti[[#This Row],[GG SCADENZA]]="",0,lunediDiOggi+Movimenti[[#This Row],[GG SCADENZA]])</f>
        <v>46269</v>
      </c>
      <c r="L159" s="5"/>
      <c r="M159" s="96" t="str">
        <f>IFERROR(VLOOKUP(C159,MATRICI!$A$4:$C$200,2,FALSE),"")</f>
        <v>1 OPERATIVA</v>
      </c>
      <c r="N159" s="48" t="str">
        <f t="shared" si="18"/>
        <v>USCITE</v>
      </c>
      <c r="O159" s="48" t="str">
        <f t="shared" ca="1" si="19"/>
        <v>2026-08-31 (S36)</v>
      </c>
      <c r="P159" s="48" t="str">
        <f t="shared" ca="1" si="20"/>
        <v>2026-09</v>
      </c>
      <c r="Q159" s="48" t="str">
        <f t="shared" ca="1" si="21"/>
        <v/>
      </c>
      <c r="R159" s="48" t="str">
        <f t="shared" ca="1" si="22"/>
        <v>NO</v>
      </c>
      <c r="S159" s="48" t="str">
        <f t="shared" ca="1" si="23"/>
        <v>DA FARE</v>
      </c>
      <c r="T159" s="48" t="str">
        <f t="shared" ca="1" si="24"/>
        <v>NO</v>
      </c>
      <c r="U159" s="48" t="str">
        <f t="shared" ca="1" si="25"/>
        <v>SI</v>
      </c>
      <c r="V159" s="48" t="str">
        <f t="shared" ca="1" si="26"/>
        <v>SI</v>
      </c>
      <c r="W159" s="48" t="str">
        <f>IFERROR(VLOOKUP(C159,MATRICI!$A$4:$C$200,3,FALSE),"")</f>
        <v>DPO</v>
      </c>
      <c r="X159" s="83">
        <v>39</v>
      </c>
      <c r="Y159" s="83">
        <v>-23</v>
      </c>
      <c r="Z159" s="83">
        <v>39</v>
      </c>
    </row>
    <row r="160" spans="1:26" customFormat="1" x14ac:dyDescent="0.3">
      <c r="A160" s="7">
        <f ca="1">lunediDiOggi+Movimenti[[#This Row],[GG MOVIMENTO]]</f>
        <v>46271</v>
      </c>
      <c r="B160" s="5" t="s">
        <v>90</v>
      </c>
      <c r="C160" s="5" t="s">
        <v>14</v>
      </c>
      <c r="D160" s="6">
        <v>-32000</v>
      </c>
      <c r="E160" s="5" t="s">
        <v>25</v>
      </c>
      <c r="F160" s="5" t="s">
        <v>29</v>
      </c>
      <c r="G160" s="5" t="s">
        <v>31</v>
      </c>
      <c r="H160" s="5" t="s">
        <v>34</v>
      </c>
      <c r="I160" s="5"/>
      <c r="J160" s="85">
        <f>IF(Movimenti[[#This Row],[GG DOCUMENTO]]="",0,lunediDiOggi+Movimenti[[#This Row],[GG DOCUMENTO]])</f>
        <v>0</v>
      </c>
      <c r="K160" s="85">
        <f ca="1">IF(Movimenti[[#This Row],[GG SCADENZA]]="",0,lunediDiOggi+Movimenti[[#This Row],[GG SCADENZA]])</f>
        <v>46271</v>
      </c>
      <c r="L160" s="5" t="s">
        <v>91</v>
      </c>
      <c r="M160" s="96" t="str">
        <f>IFERROR(VLOOKUP(C160,MATRICI!$A$4:$C$200,2,FALSE),"")</f>
        <v>2 INVESTIMENTI</v>
      </c>
      <c r="N160" s="48" t="str">
        <f t="shared" si="18"/>
        <v>USCITE</v>
      </c>
      <c r="O160" s="48" t="str">
        <f t="shared" ca="1" si="19"/>
        <v>2026-08-31 (S36)</v>
      </c>
      <c r="P160" s="48" t="str">
        <f t="shared" ca="1" si="20"/>
        <v>2026-09</v>
      </c>
      <c r="Q160" s="48" t="str">
        <f t="shared" ca="1" si="21"/>
        <v/>
      </c>
      <c r="R160" s="48" t="str">
        <f t="shared" ca="1" si="22"/>
        <v>NO</v>
      </c>
      <c r="S160" s="48" t="str">
        <f t="shared" ca="1" si="23"/>
        <v>DA FARE</v>
      </c>
      <c r="T160" s="48" t="str">
        <f t="shared" ca="1" si="24"/>
        <v>NO</v>
      </c>
      <c r="U160" s="48" t="str">
        <f t="shared" ca="1" si="25"/>
        <v>SI</v>
      </c>
      <c r="V160" s="48" t="str">
        <f t="shared" ca="1" si="26"/>
        <v>SI</v>
      </c>
      <c r="W160" s="48">
        <f>IFERROR(VLOOKUP(C160,MATRICI!$A$4:$C$200,3,FALSE),"")</f>
        <v>0</v>
      </c>
      <c r="X160" s="83">
        <v>41</v>
      </c>
      <c r="Y160" s="83"/>
      <c r="Z160" s="83">
        <v>41</v>
      </c>
    </row>
    <row r="161" spans="1:26" customFormat="1" x14ac:dyDescent="0.3">
      <c r="A161" s="7">
        <f ca="1">lunediDiOggi+Movimenti[[#This Row],[GG MOVIMENTO]]</f>
        <v>46274</v>
      </c>
      <c r="B161" s="5" t="s">
        <v>92</v>
      </c>
      <c r="C161" s="5" t="s">
        <v>19</v>
      </c>
      <c r="D161" s="6">
        <v>25000</v>
      </c>
      <c r="E161" s="5" t="s">
        <v>25</v>
      </c>
      <c r="F161" s="5" t="s">
        <v>29</v>
      </c>
      <c r="G161" s="5" t="s">
        <v>31</v>
      </c>
      <c r="H161" s="5" t="s">
        <v>34</v>
      </c>
      <c r="I161" s="5"/>
      <c r="J161" s="85">
        <f>IF(Movimenti[[#This Row],[GG DOCUMENTO]]="",0,lunediDiOggi+Movimenti[[#This Row],[GG DOCUMENTO]])</f>
        <v>0</v>
      </c>
      <c r="K161" s="85">
        <f ca="1">IF(Movimenti[[#This Row],[GG SCADENZA]]="",0,lunediDiOggi+Movimenti[[#This Row],[GG SCADENZA]])</f>
        <v>46274</v>
      </c>
      <c r="L161" s="5" t="s">
        <v>93</v>
      </c>
      <c r="M161" s="96" t="str">
        <f>IFERROR(VLOOKUP(C161,MATRICI!$A$4:$C$200,2,FALSE),"")</f>
        <v>3 FINANZIAMENTI</v>
      </c>
      <c r="N161" s="48" t="str">
        <f t="shared" si="18"/>
        <v>ENTRATE</v>
      </c>
      <c r="O161" s="48" t="str">
        <f t="shared" ca="1" si="19"/>
        <v>2026-09-07 (S37)</v>
      </c>
      <c r="P161" s="48" t="str">
        <f t="shared" ca="1" si="20"/>
        <v>2026-09</v>
      </c>
      <c r="Q161" s="48" t="str">
        <f t="shared" ca="1" si="21"/>
        <v/>
      </c>
      <c r="R161" s="48" t="str">
        <f t="shared" ca="1" si="22"/>
        <v>NO</v>
      </c>
      <c r="S161" s="48" t="str">
        <f t="shared" ca="1" si="23"/>
        <v>DA FARE</v>
      </c>
      <c r="T161" s="48" t="str">
        <f t="shared" ca="1" si="24"/>
        <v>NO</v>
      </c>
      <c r="U161" s="48" t="str">
        <f t="shared" ca="1" si="25"/>
        <v>SI</v>
      </c>
      <c r="V161" s="48" t="str">
        <f t="shared" ca="1" si="26"/>
        <v>SI</v>
      </c>
      <c r="W161" s="48">
        <f>IFERROR(VLOOKUP(C161,MATRICI!$A$4:$C$200,3,FALSE),"")</f>
        <v>0</v>
      </c>
      <c r="X161" s="83">
        <v>44</v>
      </c>
      <c r="Y161" s="83"/>
      <c r="Z161" s="83">
        <v>44</v>
      </c>
    </row>
    <row r="162" spans="1:26" customFormat="1" x14ac:dyDescent="0.3">
      <c r="A162" s="7">
        <f ca="1">lunediDiOggi+Movimenti[[#This Row],[GG MOVIMENTO]]</f>
        <v>46274</v>
      </c>
      <c r="B162" s="5" t="s">
        <v>66</v>
      </c>
      <c r="C162" s="5" t="s">
        <v>11</v>
      </c>
      <c r="D162" s="6">
        <v>-7900</v>
      </c>
      <c r="E162" s="5" t="s">
        <v>25</v>
      </c>
      <c r="F162" s="5" t="s">
        <v>29</v>
      </c>
      <c r="G162" s="5" t="s">
        <v>31</v>
      </c>
      <c r="H162" s="5" t="s">
        <v>38</v>
      </c>
      <c r="I162" s="5"/>
      <c r="J162" s="85">
        <f>IF(Movimenti[[#This Row],[GG DOCUMENTO]]="",0,lunediDiOggi+Movimenti[[#This Row],[GG DOCUMENTO]])</f>
        <v>0</v>
      </c>
      <c r="K162" s="85">
        <f ca="1">IF(Movimenti[[#This Row],[GG SCADENZA]]="",0,lunediDiOggi+Movimenti[[#This Row],[GG SCADENZA]])</f>
        <v>46274</v>
      </c>
      <c r="L162" s="5"/>
      <c r="M162" s="96" t="str">
        <f>IFERROR(VLOOKUP(C162,MATRICI!$A$4:$C$200,2,FALSE),"")</f>
        <v>1 OPERATIVA</v>
      </c>
      <c r="N162" s="48" t="str">
        <f t="shared" si="18"/>
        <v>USCITE</v>
      </c>
      <c r="O162" s="48" t="str">
        <f t="shared" ca="1" si="19"/>
        <v>2026-09-07 (S37)</v>
      </c>
      <c r="P162" s="48" t="str">
        <f t="shared" ca="1" si="20"/>
        <v>2026-09</v>
      </c>
      <c r="Q162" s="48" t="str">
        <f t="shared" ca="1" si="21"/>
        <v/>
      </c>
      <c r="R162" s="48" t="str">
        <f t="shared" ca="1" si="22"/>
        <v>NO</v>
      </c>
      <c r="S162" s="48" t="str">
        <f t="shared" ca="1" si="23"/>
        <v>DA FARE</v>
      </c>
      <c r="T162" s="48" t="str">
        <f t="shared" ca="1" si="24"/>
        <v>NO</v>
      </c>
      <c r="U162" s="48" t="str">
        <f t="shared" ca="1" si="25"/>
        <v>SI</v>
      </c>
      <c r="V162" s="48" t="str">
        <f t="shared" ca="1" si="26"/>
        <v>SI</v>
      </c>
      <c r="W162" s="48">
        <f>IFERROR(VLOOKUP(C162,MATRICI!$A$4:$C$200,3,FALSE),"")</f>
        <v>0</v>
      </c>
      <c r="X162" s="83">
        <v>44</v>
      </c>
      <c r="Y162" s="83"/>
      <c r="Z162" s="83">
        <v>44</v>
      </c>
    </row>
    <row r="163" spans="1:26" customFormat="1" x14ac:dyDescent="0.3">
      <c r="A163" s="7">
        <f ca="1">lunediDiOggi+Movimenti[[#This Row],[GG MOVIMENTO]]</f>
        <v>46275</v>
      </c>
      <c r="B163" s="5" t="s">
        <v>151</v>
      </c>
      <c r="C163" s="5" t="s">
        <v>21</v>
      </c>
      <c r="D163" s="6">
        <v>-2400</v>
      </c>
      <c r="E163" s="5" t="s">
        <v>25</v>
      </c>
      <c r="F163" s="5" t="s">
        <v>29</v>
      </c>
      <c r="G163" s="5" t="s">
        <v>31</v>
      </c>
      <c r="H163" s="5" t="s">
        <v>36</v>
      </c>
      <c r="I163" s="5"/>
      <c r="J163" s="85">
        <f>IF(Movimenti[[#This Row],[GG DOCUMENTO]]="",0,lunediDiOggi+Movimenti[[#This Row],[GG DOCUMENTO]])</f>
        <v>0</v>
      </c>
      <c r="K163" s="85">
        <f ca="1">IF(Movimenti[[#This Row],[GG SCADENZA]]="",0,lunediDiOggi+Movimenti[[#This Row],[GG SCADENZA]])</f>
        <v>46275</v>
      </c>
      <c r="L163" s="5"/>
      <c r="M163" s="96" t="str">
        <f>IFERROR(VLOOKUP(C163,MATRICI!$A$4:$C$200,2,FALSE),"")</f>
        <v>3 FINANZIAMENTI</v>
      </c>
      <c r="N163" s="48" t="str">
        <f t="shared" si="18"/>
        <v>USCITE</v>
      </c>
      <c r="O163" s="48" t="str">
        <f t="shared" ca="1" si="19"/>
        <v>2026-09-07 (S37)</v>
      </c>
      <c r="P163" s="48" t="str">
        <f t="shared" ca="1" si="20"/>
        <v>2026-09</v>
      </c>
      <c r="Q163" s="48" t="str">
        <f t="shared" ca="1" si="21"/>
        <v/>
      </c>
      <c r="R163" s="48" t="str">
        <f t="shared" ca="1" si="22"/>
        <v>NO</v>
      </c>
      <c r="S163" s="48" t="str">
        <f t="shared" ca="1" si="23"/>
        <v>DA FARE</v>
      </c>
      <c r="T163" s="48" t="str">
        <f t="shared" ca="1" si="24"/>
        <v>NO</v>
      </c>
      <c r="U163" s="48" t="str">
        <f t="shared" ca="1" si="25"/>
        <v>SI</v>
      </c>
      <c r="V163" s="48" t="str">
        <f t="shared" ca="1" si="26"/>
        <v>SI</v>
      </c>
      <c r="W163" s="48">
        <f>IFERROR(VLOOKUP(C163,MATRICI!$A$4:$C$200,3,FALSE),"")</f>
        <v>0</v>
      </c>
      <c r="X163" s="83">
        <v>45</v>
      </c>
      <c r="Y163" s="83"/>
      <c r="Z163" s="83">
        <v>45</v>
      </c>
    </row>
    <row r="164" spans="1:26" customFormat="1" x14ac:dyDescent="0.3">
      <c r="A164" s="7">
        <f ca="1">lunediDiOggi+Movimenti[[#This Row],[GG MOVIMENTO]]</f>
        <v>46277</v>
      </c>
      <c r="B164" s="5" t="s">
        <v>83</v>
      </c>
      <c r="C164" s="5" t="s">
        <v>10</v>
      </c>
      <c r="D164" s="6">
        <v>-2400</v>
      </c>
      <c r="E164" s="5" t="s">
        <v>25</v>
      </c>
      <c r="F164" s="5" t="s">
        <v>29</v>
      </c>
      <c r="G164" s="5" t="s">
        <v>31</v>
      </c>
      <c r="H164" s="5" t="s">
        <v>36</v>
      </c>
      <c r="I164" s="5"/>
      <c r="J164" s="85">
        <f ca="1">IF(Movimenti[[#This Row],[GG DOCUMENTO]]="",0,lunediDiOggi+Movimenti[[#This Row],[GG DOCUMENTO]])</f>
        <v>46225</v>
      </c>
      <c r="K164" s="85">
        <f ca="1">IF(Movimenti[[#This Row],[GG SCADENZA]]="",0,lunediDiOggi+Movimenti[[#This Row],[GG SCADENZA]])</f>
        <v>46277</v>
      </c>
      <c r="L164" s="5"/>
      <c r="M164" s="96" t="str">
        <f>IFERROR(VLOOKUP(C164,MATRICI!$A$4:$C$200,2,FALSE),"")</f>
        <v>1 OPERATIVA</v>
      </c>
      <c r="N164" s="48" t="str">
        <f t="shared" si="18"/>
        <v>USCITE</v>
      </c>
      <c r="O164" s="48" t="str">
        <f t="shared" ca="1" si="19"/>
        <v>2026-09-07 (S37)</v>
      </c>
      <c r="P164" s="48" t="str">
        <f t="shared" ca="1" si="20"/>
        <v>2026-09</v>
      </c>
      <c r="Q164" s="48" t="str">
        <f t="shared" ca="1" si="21"/>
        <v/>
      </c>
      <c r="R164" s="48" t="str">
        <f t="shared" ca="1" si="22"/>
        <v>NO</v>
      </c>
      <c r="S164" s="48" t="str">
        <f t="shared" ca="1" si="23"/>
        <v>DA FARE</v>
      </c>
      <c r="T164" s="48" t="str">
        <f t="shared" ca="1" si="24"/>
        <v>NO</v>
      </c>
      <c r="U164" s="48" t="str">
        <f t="shared" ca="1" si="25"/>
        <v>SI</v>
      </c>
      <c r="V164" s="48" t="str">
        <f t="shared" ca="1" si="26"/>
        <v>SI</v>
      </c>
      <c r="W164" s="48" t="str">
        <f>IFERROR(VLOOKUP(C164,MATRICI!$A$4:$C$200,3,FALSE),"")</f>
        <v>DPO</v>
      </c>
      <c r="X164" s="83">
        <v>47</v>
      </c>
      <c r="Y164" s="83">
        <v>-5</v>
      </c>
      <c r="Z164" s="83">
        <v>47</v>
      </c>
    </row>
    <row r="165" spans="1:26" customFormat="1" x14ac:dyDescent="0.3">
      <c r="A165" s="7">
        <f ca="1">lunediDiOggi+Movimenti[[#This Row],[GG MOVIMENTO]]</f>
        <v>46280</v>
      </c>
      <c r="B165" s="5" t="s">
        <v>167</v>
      </c>
      <c r="C165" s="5" t="s">
        <v>22</v>
      </c>
      <c r="D165" s="6">
        <v>30000</v>
      </c>
      <c r="E165" s="5" t="s">
        <v>25</v>
      </c>
      <c r="F165" s="5" t="s">
        <v>29</v>
      </c>
      <c r="G165" s="5" t="s">
        <v>31</v>
      </c>
      <c r="H165" s="5" t="s">
        <v>34</v>
      </c>
      <c r="I165" s="5"/>
      <c r="J165" s="85">
        <f>IF(Movimenti[[#This Row],[GG DOCUMENTO]]="",0,lunediDiOggi+Movimenti[[#This Row],[GG DOCUMENTO]])</f>
        <v>0</v>
      </c>
      <c r="K165" s="85">
        <f ca="1">IF(Movimenti[[#This Row],[GG SCADENZA]]="",0,lunediDiOggi+Movimenti[[#This Row],[GG SCADENZA]])</f>
        <v>46280</v>
      </c>
      <c r="L165" s="5" t="s">
        <v>168</v>
      </c>
      <c r="M165" s="96" t="str">
        <f>IFERROR(VLOOKUP(C165,MATRICI!$A$4:$C$200,2,FALSE),"")</f>
        <v>3 FINANZIAMENTI</v>
      </c>
      <c r="N165" s="48" t="str">
        <f t="shared" si="18"/>
        <v>ENTRATE</v>
      </c>
      <c r="O165" s="48" t="str">
        <f t="shared" ca="1" si="19"/>
        <v>2026-09-14 (S38)</v>
      </c>
      <c r="P165" s="48" t="str">
        <f t="shared" ca="1" si="20"/>
        <v>2026-09</v>
      </c>
      <c r="Q165" s="48" t="str">
        <f t="shared" ca="1" si="21"/>
        <v/>
      </c>
      <c r="R165" s="48" t="str">
        <f t="shared" ca="1" si="22"/>
        <v>NO</v>
      </c>
      <c r="S165" s="48" t="str">
        <f t="shared" ca="1" si="23"/>
        <v>DA FARE</v>
      </c>
      <c r="T165" s="48" t="str">
        <f t="shared" ca="1" si="24"/>
        <v>NO</v>
      </c>
      <c r="U165" s="48" t="str">
        <f t="shared" ca="1" si="25"/>
        <v>SI</v>
      </c>
      <c r="V165" s="48" t="str">
        <f t="shared" ca="1" si="26"/>
        <v>SI</v>
      </c>
      <c r="W165" s="48">
        <f>IFERROR(VLOOKUP(C165,MATRICI!$A$4:$C$200,3,FALSE),"")</f>
        <v>0</v>
      </c>
      <c r="X165" s="83">
        <v>50</v>
      </c>
      <c r="Y165" s="83"/>
      <c r="Z165" s="83">
        <v>50</v>
      </c>
    </row>
    <row r="166" spans="1:26" customFormat="1" x14ac:dyDescent="0.3">
      <c r="A166" s="7">
        <f ca="1">lunediDiOggi+Movimenti[[#This Row],[GG MOVIMENTO]]</f>
        <v>46282</v>
      </c>
      <c r="B166" s="5" t="s">
        <v>94</v>
      </c>
      <c r="C166" s="5" t="s">
        <v>3</v>
      </c>
      <c r="D166" s="6">
        <v>19500</v>
      </c>
      <c r="E166" s="5" t="s">
        <v>26</v>
      </c>
      <c r="F166" s="5" t="s">
        <v>29</v>
      </c>
      <c r="G166" s="5" t="s">
        <v>31</v>
      </c>
      <c r="H166" s="5" t="s">
        <v>34</v>
      </c>
      <c r="I166" s="5"/>
      <c r="J166" s="85">
        <f ca="1">IF(Movimenti[[#This Row],[GG DOCUMENTO]]="",0,lunediDiOggi+Movimenti[[#This Row],[GG DOCUMENTO]])</f>
        <v>46240</v>
      </c>
      <c r="K166" s="85">
        <f ca="1">IF(Movimenti[[#This Row],[GG SCADENZA]]="",0,lunediDiOggi+Movimenti[[#This Row],[GG SCADENZA]])</f>
        <v>46282</v>
      </c>
      <c r="L166" s="5"/>
      <c r="M166" s="96" t="str">
        <f>IFERROR(VLOOKUP(C166,MATRICI!$A$4:$C$200,2,FALSE),"")</f>
        <v>1 OPERATIVA</v>
      </c>
      <c r="N166" s="48" t="str">
        <f t="shared" si="18"/>
        <v>ENTRATE</v>
      </c>
      <c r="O166" s="48" t="str">
        <f t="shared" ca="1" si="19"/>
        <v>2026-09-14 (S38)</v>
      </c>
      <c r="P166" s="48" t="str">
        <f t="shared" ca="1" si="20"/>
        <v>2026-09</v>
      </c>
      <c r="Q166" s="48" t="str">
        <f t="shared" ca="1" si="21"/>
        <v/>
      </c>
      <c r="R166" s="48" t="str">
        <f t="shared" ca="1" si="22"/>
        <v>NO</v>
      </c>
      <c r="S166" s="48" t="str">
        <f t="shared" ca="1" si="23"/>
        <v>DA FARE</v>
      </c>
      <c r="T166" s="48" t="str">
        <f t="shared" ca="1" si="24"/>
        <v>NO</v>
      </c>
      <c r="U166" s="48" t="str">
        <f t="shared" ca="1" si="25"/>
        <v>SI</v>
      </c>
      <c r="V166" s="48" t="str">
        <f t="shared" ca="1" si="26"/>
        <v>SI</v>
      </c>
      <c r="W166" s="48" t="str">
        <f>IFERROR(VLOOKUP(C166,MATRICI!$A$4:$C$200,3,FALSE),"")</f>
        <v>DSO</v>
      </c>
      <c r="X166" s="83">
        <v>52</v>
      </c>
      <c r="Y166" s="83">
        <v>10</v>
      </c>
      <c r="Z166" s="83">
        <v>52</v>
      </c>
    </row>
    <row r="167" spans="1:26" customFormat="1" x14ac:dyDescent="0.3">
      <c r="A167" s="7">
        <f ca="1">lunediDiOggi+Movimenti[[#This Row],[GG MOVIMENTO]]</f>
        <v>46284</v>
      </c>
      <c r="B167" s="5" t="s">
        <v>86</v>
      </c>
      <c r="C167" s="5" t="s">
        <v>21</v>
      </c>
      <c r="D167" s="6">
        <v>-1850</v>
      </c>
      <c r="E167" s="5" t="s">
        <v>25</v>
      </c>
      <c r="F167" s="5" t="s">
        <v>29</v>
      </c>
      <c r="G167" s="5" t="s">
        <v>31</v>
      </c>
      <c r="H167" s="5" t="s">
        <v>36</v>
      </c>
      <c r="I167" s="5"/>
      <c r="J167" s="85">
        <f>IF(Movimenti[[#This Row],[GG DOCUMENTO]]="",0,lunediDiOggi+Movimenti[[#This Row],[GG DOCUMENTO]])</f>
        <v>0</v>
      </c>
      <c r="K167" s="85">
        <f ca="1">IF(Movimenti[[#This Row],[GG SCADENZA]]="",0,lunediDiOggi+Movimenti[[#This Row],[GG SCADENZA]])</f>
        <v>46284</v>
      </c>
      <c r="L167" s="5"/>
      <c r="M167" s="96" t="str">
        <f>IFERROR(VLOOKUP(C167,MATRICI!$A$4:$C$200,2,FALSE),"")</f>
        <v>3 FINANZIAMENTI</v>
      </c>
      <c r="N167" s="48" t="str">
        <f t="shared" si="18"/>
        <v>USCITE</v>
      </c>
      <c r="O167" s="48" t="str">
        <f t="shared" ca="1" si="19"/>
        <v>2026-09-14 (S38)</v>
      </c>
      <c r="P167" s="48" t="str">
        <f t="shared" ca="1" si="20"/>
        <v>2026-09</v>
      </c>
      <c r="Q167" s="48" t="str">
        <f t="shared" ca="1" si="21"/>
        <v/>
      </c>
      <c r="R167" s="48" t="str">
        <f t="shared" ca="1" si="22"/>
        <v>NO</v>
      </c>
      <c r="S167" s="48" t="str">
        <f t="shared" ca="1" si="23"/>
        <v>DA FARE</v>
      </c>
      <c r="T167" s="48" t="str">
        <f t="shared" ca="1" si="24"/>
        <v>NO</v>
      </c>
      <c r="U167" s="48" t="str">
        <f t="shared" ca="1" si="25"/>
        <v>SI</v>
      </c>
      <c r="V167" s="48" t="str">
        <f t="shared" ca="1" si="26"/>
        <v>SI</v>
      </c>
      <c r="W167" s="48">
        <f>IFERROR(VLOOKUP(C167,MATRICI!$A$4:$C$200,3,FALSE),"")</f>
        <v>0</v>
      </c>
      <c r="X167" s="83">
        <v>54</v>
      </c>
      <c r="Y167" s="83"/>
      <c r="Z167" s="83">
        <v>54</v>
      </c>
    </row>
    <row r="168" spans="1:26" customFormat="1" x14ac:dyDescent="0.3">
      <c r="A168" s="7">
        <f ca="1">lunediDiOggi+Movimenti[[#This Row],[GG MOVIMENTO]]</f>
        <v>46285</v>
      </c>
      <c r="B168" s="5" t="s">
        <v>95</v>
      </c>
      <c r="C168" s="5" t="s">
        <v>17</v>
      </c>
      <c r="D168" s="6">
        <v>-20000</v>
      </c>
      <c r="E168" s="5" t="s">
        <v>25</v>
      </c>
      <c r="F168" s="5" t="s">
        <v>29</v>
      </c>
      <c r="G168" s="5" t="s">
        <v>32</v>
      </c>
      <c r="H168" s="5" t="s">
        <v>34</v>
      </c>
      <c r="I168" s="5"/>
      <c r="J168" s="85">
        <f>IF(Movimenti[[#This Row],[GG DOCUMENTO]]="",0,lunediDiOggi+Movimenti[[#This Row],[GG DOCUMENTO]])</f>
        <v>0</v>
      </c>
      <c r="K168" s="85">
        <f ca="1">IF(Movimenti[[#This Row],[GG SCADENZA]]="",0,lunediDiOggi+Movimenti[[#This Row],[GG SCADENZA]])</f>
        <v>46285</v>
      </c>
      <c r="L168" s="5" t="s">
        <v>96</v>
      </c>
      <c r="M168" s="96" t="str">
        <f>IFERROR(VLOOKUP(C168,MATRICI!$A$4:$C$200,2,FALSE),"")</f>
        <v>2 INVESTIMENTI</v>
      </c>
      <c r="N168" s="48" t="str">
        <f t="shared" si="18"/>
        <v>USCITE</v>
      </c>
      <c r="O168" s="48" t="str">
        <f t="shared" ca="1" si="19"/>
        <v>2026-09-14 (S38)</v>
      </c>
      <c r="P168" s="48" t="str">
        <f t="shared" ca="1" si="20"/>
        <v>2026-09</v>
      </c>
      <c r="Q168" s="48" t="str">
        <f t="shared" ca="1" si="21"/>
        <v/>
      </c>
      <c r="R168" s="48" t="str">
        <f t="shared" ca="1" si="22"/>
        <v>NO</v>
      </c>
      <c r="S168" s="48" t="str">
        <f t="shared" ca="1" si="23"/>
        <v>DA FARE</v>
      </c>
      <c r="T168" s="48" t="str">
        <f t="shared" ca="1" si="24"/>
        <v>NO</v>
      </c>
      <c r="U168" s="48" t="str">
        <f t="shared" ca="1" si="25"/>
        <v>SI</v>
      </c>
      <c r="V168" s="48" t="str">
        <f t="shared" ca="1" si="26"/>
        <v>SI</v>
      </c>
      <c r="W168" s="48">
        <f>IFERROR(VLOOKUP(C168,MATRICI!$A$4:$C$200,3,FALSE),"")</f>
        <v>0</v>
      </c>
      <c r="X168" s="83">
        <v>55</v>
      </c>
      <c r="Y168" s="83"/>
      <c r="Z168" s="83">
        <v>55</v>
      </c>
    </row>
    <row r="169" spans="1:26" customFormat="1" x14ac:dyDescent="0.3">
      <c r="A169" s="7">
        <f ca="1">lunediDiOggi+Movimenti[[#This Row],[GG MOVIMENTO]]</f>
        <v>46286</v>
      </c>
      <c r="B169" s="5" t="s">
        <v>67</v>
      </c>
      <c r="C169" s="5" t="s">
        <v>9</v>
      </c>
      <c r="D169" s="6">
        <v>-3050</v>
      </c>
      <c r="E169" s="5" t="s">
        <v>25</v>
      </c>
      <c r="F169" s="5" t="s">
        <v>29</v>
      </c>
      <c r="G169" s="5" t="s">
        <v>31</v>
      </c>
      <c r="H169" s="5" t="s">
        <v>36</v>
      </c>
      <c r="I169" s="5"/>
      <c r="J169" s="85">
        <f>IF(Movimenti[[#This Row],[GG DOCUMENTO]]="",0,lunediDiOggi+Movimenti[[#This Row],[GG DOCUMENTO]])</f>
        <v>0</v>
      </c>
      <c r="K169" s="85">
        <f ca="1">IF(Movimenti[[#This Row],[GG SCADENZA]]="",0,lunediDiOggi+Movimenti[[#This Row],[GG SCADENZA]])</f>
        <v>46286</v>
      </c>
      <c r="L169" s="5"/>
      <c r="M169" s="96" t="str">
        <f>IFERROR(VLOOKUP(C169,MATRICI!$A$4:$C$200,2,FALSE),"")</f>
        <v>1 OPERATIVA</v>
      </c>
      <c r="N169" s="48" t="str">
        <f t="shared" si="18"/>
        <v>USCITE</v>
      </c>
      <c r="O169" s="48" t="str">
        <f t="shared" ca="1" si="19"/>
        <v>2026-09-21 (S39)</v>
      </c>
      <c r="P169" s="48" t="str">
        <f t="shared" ca="1" si="20"/>
        <v>2026-09</v>
      </c>
      <c r="Q169" s="48" t="str">
        <f t="shared" ca="1" si="21"/>
        <v/>
      </c>
      <c r="R169" s="48" t="str">
        <f t="shared" ca="1" si="22"/>
        <v>NO</v>
      </c>
      <c r="S169" s="48" t="str">
        <f t="shared" ca="1" si="23"/>
        <v>DA FARE</v>
      </c>
      <c r="T169" s="48" t="str">
        <f t="shared" ca="1" si="24"/>
        <v>NO</v>
      </c>
      <c r="U169" s="48" t="str">
        <f t="shared" ca="1" si="25"/>
        <v>SI</v>
      </c>
      <c r="V169" s="48" t="str">
        <f t="shared" ca="1" si="26"/>
        <v>SI</v>
      </c>
      <c r="W169" s="48">
        <f>IFERROR(VLOOKUP(C169,MATRICI!$A$4:$C$200,3,FALSE),"")</f>
        <v>0</v>
      </c>
      <c r="X169" s="83">
        <v>56</v>
      </c>
      <c r="Y169" s="83"/>
      <c r="Z169" s="83">
        <v>56</v>
      </c>
    </row>
    <row r="170" spans="1:26" customFormat="1" x14ac:dyDescent="0.3">
      <c r="A170" s="7">
        <f ca="1">lunediDiOggi+Movimenti[[#This Row],[GG MOVIMENTO]]</f>
        <v>46288</v>
      </c>
      <c r="B170" s="5" t="s">
        <v>169</v>
      </c>
      <c r="C170" s="5" t="s">
        <v>16</v>
      </c>
      <c r="D170" s="6">
        <v>12000</v>
      </c>
      <c r="E170" s="5" t="s">
        <v>26</v>
      </c>
      <c r="F170" s="5" t="s">
        <v>29</v>
      </c>
      <c r="G170" s="5" t="s">
        <v>31</v>
      </c>
      <c r="H170" s="5" t="s">
        <v>34</v>
      </c>
      <c r="I170" s="5"/>
      <c r="J170" s="85">
        <f>IF(Movimenti[[#This Row],[GG DOCUMENTO]]="",0,lunediDiOggi+Movimenti[[#This Row],[GG DOCUMENTO]])</f>
        <v>0</v>
      </c>
      <c r="K170" s="85">
        <f ca="1">IF(Movimenti[[#This Row],[GG SCADENZA]]="",0,lunediDiOggi+Movimenti[[#This Row],[GG SCADENZA]])</f>
        <v>46288</v>
      </c>
      <c r="L170" s="5" t="s">
        <v>170</v>
      </c>
      <c r="M170" s="96" t="str">
        <f>IFERROR(VLOOKUP(C170,MATRICI!$A$4:$C$200,2,FALSE),"")</f>
        <v>2 INVESTIMENTI</v>
      </c>
      <c r="N170" s="48" t="str">
        <f t="shared" si="18"/>
        <v>ENTRATE</v>
      </c>
      <c r="O170" s="48" t="str">
        <f t="shared" ca="1" si="19"/>
        <v>2026-09-21 (S39)</v>
      </c>
      <c r="P170" s="48" t="str">
        <f t="shared" ca="1" si="20"/>
        <v>2026-09</v>
      </c>
      <c r="Q170" s="48" t="str">
        <f t="shared" ca="1" si="21"/>
        <v/>
      </c>
      <c r="R170" s="48" t="str">
        <f t="shared" ca="1" si="22"/>
        <v>NO</v>
      </c>
      <c r="S170" s="48" t="str">
        <f t="shared" ca="1" si="23"/>
        <v>DA FARE</v>
      </c>
      <c r="T170" s="48" t="str">
        <f t="shared" ca="1" si="24"/>
        <v>NO</v>
      </c>
      <c r="U170" s="48" t="str">
        <f t="shared" ca="1" si="25"/>
        <v>SI</v>
      </c>
      <c r="V170" s="48" t="str">
        <f t="shared" ca="1" si="26"/>
        <v>SI</v>
      </c>
      <c r="W170" s="48">
        <f>IFERROR(VLOOKUP(C170,MATRICI!$A$4:$C$200,3,FALSE),"")</f>
        <v>0</v>
      </c>
      <c r="X170" s="83">
        <v>58</v>
      </c>
      <c r="Y170" s="83"/>
      <c r="Z170" s="83">
        <v>58</v>
      </c>
    </row>
    <row r="171" spans="1:26" customFormat="1" x14ac:dyDescent="0.3">
      <c r="A171" s="7">
        <f ca="1">lunediDiOggi+Movimenti[[#This Row],[GG MOVIMENTO]]</f>
        <v>46290</v>
      </c>
      <c r="B171" s="5" t="s">
        <v>97</v>
      </c>
      <c r="C171" s="5" t="s">
        <v>3</v>
      </c>
      <c r="D171" s="6">
        <v>18000</v>
      </c>
      <c r="E171" s="5" t="s">
        <v>25</v>
      </c>
      <c r="F171" s="5" t="s">
        <v>29</v>
      </c>
      <c r="G171" s="5" t="s">
        <v>31</v>
      </c>
      <c r="H171" s="5" t="s">
        <v>34</v>
      </c>
      <c r="I171" s="5"/>
      <c r="J171" s="85">
        <f ca="1">IF(Movimenti[[#This Row],[GG DOCUMENTO]]="",0,lunediDiOggi+Movimenti[[#This Row],[GG DOCUMENTO]])</f>
        <v>46245</v>
      </c>
      <c r="K171" s="85">
        <f ca="1">IF(Movimenti[[#This Row],[GG SCADENZA]]="",0,lunediDiOggi+Movimenti[[#This Row],[GG SCADENZA]])</f>
        <v>46290</v>
      </c>
      <c r="L171" s="5"/>
      <c r="M171" s="96" t="str">
        <f>IFERROR(VLOOKUP(C171,MATRICI!$A$4:$C$200,2,FALSE),"")</f>
        <v>1 OPERATIVA</v>
      </c>
      <c r="N171" s="48" t="str">
        <f t="shared" si="18"/>
        <v>ENTRATE</v>
      </c>
      <c r="O171" s="48" t="str">
        <f t="shared" ca="1" si="19"/>
        <v>2026-09-21 (S39)</v>
      </c>
      <c r="P171" s="48" t="str">
        <f t="shared" ca="1" si="20"/>
        <v>2026-09</v>
      </c>
      <c r="Q171" s="48" t="str">
        <f t="shared" ca="1" si="21"/>
        <v/>
      </c>
      <c r="R171" s="48" t="str">
        <f t="shared" ca="1" si="22"/>
        <v>NO</v>
      </c>
      <c r="S171" s="48" t="str">
        <f t="shared" ca="1" si="23"/>
        <v>DA FARE</v>
      </c>
      <c r="T171" s="48" t="str">
        <f t="shared" ca="1" si="24"/>
        <v>NO</v>
      </c>
      <c r="U171" s="48" t="str">
        <f t="shared" ca="1" si="25"/>
        <v>SI</v>
      </c>
      <c r="V171" s="48" t="str">
        <f t="shared" ca="1" si="26"/>
        <v>SI</v>
      </c>
      <c r="W171" s="48" t="str">
        <f>IFERROR(VLOOKUP(C171,MATRICI!$A$4:$C$200,3,FALSE),"")</f>
        <v>DSO</v>
      </c>
      <c r="X171" s="83">
        <v>60</v>
      </c>
      <c r="Y171" s="83">
        <v>15</v>
      </c>
      <c r="Z171" s="83">
        <v>60</v>
      </c>
    </row>
    <row r="172" spans="1:26" customFormat="1" x14ac:dyDescent="0.3">
      <c r="A172" s="7">
        <f ca="1">lunediDiOggi+Movimenti[[#This Row],[GG MOVIMENTO]]</f>
        <v>46292</v>
      </c>
      <c r="B172" s="5" t="s">
        <v>171</v>
      </c>
      <c r="C172" s="5" t="s">
        <v>19</v>
      </c>
      <c r="D172" s="6">
        <v>18000</v>
      </c>
      <c r="E172" s="5" t="s">
        <v>26</v>
      </c>
      <c r="F172" s="5" t="s">
        <v>29</v>
      </c>
      <c r="G172" s="5" t="s">
        <v>31</v>
      </c>
      <c r="H172" s="5" t="s">
        <v>34</v>
      </c>
      <c r="I172" s="5"/>
      <c r="J172" s="85">
        <f>IF(Movimenti[[#This Row],[GG DOCUMENTO]]="",0,lunediDiOggi+Movimenti[[#This Row],[GG DOCUMENTO]])</f>
        <v>0</v>
      </c>
      <c r="K172" s="85">
        <f ca="1">IF(Movimenti[[#This Row],[GG SCADENZA]]="",0,lunediDiOggi+Movimenti[[#This Row],[GG SCADENZA]])</f>
        <v>46292</v>
      </c>
      <c r="L172" s="5" t="s">
        <v>172</v>
      </c>
      <c r="M172" s="96" t="str">
        <f>IFERROR(VLOOKUP(C172,MATRICI!$A$4:$C$200,2,FALSE),"")</f>
        <v>3 FINANZIAMENTI</v>
      </c>
      <c r="N172" s="48" t="str">
        <f t="shared" si="18"/>
        <v>ENTRATE</v>
      </c>
      <c r="O172" s="48" t="str">
        <f t="shared" ca="1" si="19"/>
        <v>2026-09-21 (S39)</v>
      </c>
      <c r="P172" s="48" t="str">
        <f t="shared" ca="1" si="20"/>
        <v>2026-09</v>
      </c>
      <c r="Q172" s="48" t="str">
        <f t="shared" ca="1" si="21"/>
        <v/>
      </c>
      <c r="R172" s="48" t="str">
        <f t="shared" ca="1" si="22"/>
        <v>NO</v>
      </c>
      <c r="S172" s="48" t="str">
        <f t="shared" ca="1" si="23"/>
        <v>DA FARE</v>
      </c>
      <c r="T172" s="48" t="str">
        <f t="shared" ca="1" si="24"/>
        <v>NO</v>
      </c>
      <c r="U172" s="48" t="str">
        <f t="shared" ca="1" si="25"/>
        <v>SI</v>
      </c>
      <c r="V172" s="48" t="str">
        <f t="shared" ca="1" si="26"/>
        <v>SI</v>
      </c>
      <c r="W172" s="48">
        <f>IFERROR(VLOOKUP(C172,MATRICI!$A$4:$C$200,3,FALSE),"")</f>
        <v>0</v>
      </c>
      <c r="X172" s="83">
        <v>62</v>
      </c>
      <c r="Y172" s="83"/>
      <c r="Z172" s="83">
        <v>62</v>
      </c>
    </row>
    <row r="173" spans="1:26" customFormat="1" x14ac:dyDescent="0.3">
      <c r="A173" s="7">
        <f ca="1">lunediDiOggi+Movimenti[[#This Row],[GG MOVIMENTO]]</f>
        <v>46293</v>
      </c>
      <c r="B173" s="5" t="s">
        <v>60</v>
      </c>
      <c r="C173" s="5" t="s">
        <v>6</v>
      </c>
      <c r="D173" s="6">
        <v>-9500</v>
      </c>
      <c r="E173" s="5" t="s">
        <v>25</v>
      </c>
      <c r="F173" s="5" t="s">
        <v>29</v>
      </c>
      <c r="G173" s="5" t="s">
        <v>31</v>
      </c>
      <c r="H173" s="5" t="s">
        <v>35</v>
      </c>
      <c r="I173" s="5"/>
      <c r="J173" s="85">
        <f ca="1">IF(Movimenti[[#This Row],[GG DOCUMENTO]]="",0,lunediDiOggi+Movimenti[[#This Row],[GG DOCUMENTO]])</f>
        <v>46233</v>
      </c>
      <c r="K173" s="85">
        <f ca="1">IF(Movimenti[[#This Row],[GG SCADENZA]]="",0,lunediDiOggi+Movimenti[[#This Row],[GG SCADENZA]])</f>
        <v>46293</v>
      </c>
      <c r="L173" s="5"/>
      <c r="M173" s="96" t="str">
        <f>IFERROR(VLOOKUP(C173,MATRICI!$A$4:$C$200,2,FALSE),"")</f>
        <v>1 OPERATIVA</v>
      </c>
      <c r="N173" s="48" t="str">
        <f t="shared" si="18"/>
        <v>USCITE</v>
      </c>
      <c r="O173" s="48" t="str">
        <f t="shared" ca="1" si="19"/>
        <v>2026-09-28 (S40)</v>
      </c>
      <c r="P173" s="48" t="str">
        <f t="shared" ca="1" si="20"/>
        <v>2026-09</v>
      </c>
      <c r="Q173" s="48" t="str">
        <f t="shared" ca="1" si="21"/>
        <v/>
      </c>
      <c r="R173" s="48" t="str">
        <f t="shared" ca="1" si="22"/>
        <v>NO</v>
      </c>
      <c r="S173" s="48" t="str">
        <f t="shared" ca="1" si="23"/>
        <v>DA FARE</v>
      </c>
      <c r="T173" s="48" t="str">
        <f t="shared" ca="1" si="24"/>
        <v>NO</v>
      </c>
      <c r="U173" s="48" t="str">
        <f t="shared" ca="1" si="25"/>
        <v>SI</v>
      </c>
      <c r="V173" s="48" t="str">
        <f t="shared" ca="1" si="26"/>
        <v>SI</v>
      </c>
      <c r="W173" s="48" t="str">
        <f>IFERROR(VLOOKUP(C173,MATRICI!$A$4:$C$200,3,FALSE),"")</f>
        <v>DPO</v>
      </c>
      <c r="X173" s="83">
        <v>63</v>
      </c>
      <c r="Y173" s="83">
        <v>3</v>
      </c>
      <c r="Z173" s="83">
        <v>63</v>
      </c>
    </row>
    <row r="174" spans="1:26" customFormat="1" x14ac:dyDescent="0.3">
      <c r="A174" s="7">
        <f ca="1">lunediDiOggi+Movimenti[[#This Row],[GG MOVIMENTO]]</f>
        <v>46296</v>
      </c>
      <c r="B174" s="5" t="s">
        <v>8</v>
      </c>
      <c r="C174" s="5" t="s">
        <v>8</v>
      </c>
      <c r="D174" s="6">
        <v>-24800</v>
      </c>
      <c r="E174" s="5" t="s">
        <v>25</v>
      </c>
      <c r="F174" s="5" t="s">
        <v>29</v>
      </c>
      <c r="G174" s="5" t="s">
        <v>31</v>
      </c>
      <c r="H174" s="5" t="s">
        <v>34</v>
      </c>
      <c r="I174" s="5"/>
      <c r="J174" s="85">
        <f>IF(Movimenti[[#This Row],[GG DOCUMENTO]]="",0,lunediDiOggi+Movimenti[[#This Row],[GG DOCUMENTO]])</f>
        <v>0</v>
      </c>
      <c r="K174" s="85">
        <f ca="1">IF(Movimenti[[#This Row],[GG SCADENZA]]="",0,lunediDiOggi+Movimenti[[#This Row],[GG SCADENZA]])</f>
        <v>46296</v>
      </c>
      <c r="L174" s="5"/>
      <c r="M174" s="96" t="str">
        <f>IFERROR(VLOOKUP(C174,MATRICI!$A$4:$C$200,2,FALSE),"")</f>
        <v>1 OPERATIVA</v>
      </c>
      <c r="N174" s="48" t="str">
        <f t="shared" si="18"/>
        <v>USCITE</v>
      </c>
      <c r="O174" s="48" t="str">
        <f t="shared" ca="1" si="19"/>
        <v>2026-09-28 (S40)</v>
      </c>
      <c r="P174" s="48" t="str">
        <f t="shared" ca="1" si="20"/>
        <v>2026-10</v>
      </c>
      <c r="Q174" s="48" t="str">
        <f t="shared" ca="1" si="21"/>
        <v/>
      </c>
      <c r="R174" s="48" t="str">
        <f t="shared" ca="1" si="22"/>
        <v>NO</v>
      </c>
      <c r="S174" s="48" t="str">
        <f t="shared" ca="1" si="23"/>
        <v>DA FARE</v>
      </c>
      <c r="T174" s="48" t="str">
        <f t="shared" ca="1" si="24"/>
        <v>NO</v>
      </c>
      <c r="U174" s="48" t="str">
        <f t="shared" ca="1" si="25"/>
        <v>SI</v>
      </c>
      <c r="V174" s="48" t="str">
        <f t="shared" ca="1" si="26"/>
        <v>SI</v>
      </c>
      <c r="W174" s="48">
        <f>IFERROR(VLOOKUP(C174,MATRICI!$A$4:$C$200,3,FALSE),"")</f>
        <v>0</v>
      </c>
      <c r="X174" s="83">
        <v>66</v>
      </c>
      <c r="Y174" s="83"/>
      <c r="Z174" s="83">
        <v>66</v>
      </c>
    </row>
    <row r="175" spans="1:26" customFormat="1" x14ac:dyDescent="0.3">
      <c r="A175" s="7">
        <f ca="1">lunediDiOggi+Movimenti[[#This Row],[GG MOVIMENTO]]</f>
        <v>46298</v>
      </c>
      <c r="B175" s="5" t="s">
        <v>98</v>
      </c>
      <c r="C175" s="5" t="s">
        <v>3</v>
      </c>
      <c r="D175" s="6">
        <v>21000</v>
      </c>
      <c r="E175" s="5" t="s">
        <v>25</v>
      </c>
      <c r="F175" s="5" t="s">
        <v>29</v>
      </c>
      <c r="G175" s="5" t="s">
        <v>31</v>
      </c>
      <c r="H175" s="5" t="s">
        <v>34</v>
      </c>
      <c r="I175" s="5"/>
      <c r="J175" s="85">
        <f ca="1">IF(Movimenti[[#This Row],[GG DOCUMENTO]]="",0,lunediDiOggi+Movimenti[[#This Row],[GG DOCUMENTO]])</f>
        <v>46258</v>
      </c>
      <c r="K175" s="85">
        <f ca="1">IF(Movimenti[[#This Row],[GG SCADENZA]]="",0,lunediDiOggi+Movimenti[[#This Row],[GG SCADENZA]])</f>
        <v>46298</v>
      </c>
      <c r="L175" s="5"/>
      <c r="M175" s="96" t="str">
        <f>IFERROR(VLOOKUP(C175,MATRICI!$A$4:$C$200,2,FALSE),"")</f>
        <v>1 OPERATIVA</v>
      </c>
      <c r="N175" s="48" t="str">
        <f t="shared" si="18"/>
        <v>ENTRATE</v>
      </c>
      <c r="O175" s="48" t="str">
        <f t="shared" ca="1" si="19"/>
        <v>2026-09-28 (S40)</v>
      </c>
      <c r="P175" s="48" t="str">
        <f t="shared" ca="1" si="20"/>
        <v>2026-10</v>
      </c>
      <c r="Q175" s="48" t="str">
        <f t="shared" ca="1" si="21"/>
        <v/>
      </c>
      <c r="R175" s="48" t="str">
        <f t="shared" ca="1" si="22"/>
        <v>NO</v>
      </c>
      <c r="S175" s="48" t="str">
        <f t="shared" ca="1" si="23"/>
        <v>DA FARE</v>
      </c>
      <c r="T175" s="48" t="str">
        <f t="shared" ca="1" si="24"/>
        <v>NO</v>
      </c>
      <c r="U175" s="48" t="str">
        <f t="shared" ca="1" si="25"/>
        <v>SI</v>
      </c>
      <c r="V175" s="48" t="str">
        <f t="shared" ca="1" si="26"/>
        <v>SI</v>
      </c>
      <c r="W175" s="48" t="str">
        <f>IFERROR(VLOOKUP(C175,MATRICI!$A$4:$C$200,3,FALSE),"")</f>
        <v>DSO</v>
      </c>
      <c r="X175" s="83">
        <v>68</v>
      </c>
      <c r="Y175" s="83">
        <v>28</v>
      </c>
      <c r="Z175" s="83">
        <v>68</v>
      </c>
    </row>
    <row r="176" spans="1:26" x14ac:dyDescent="0.3">
      <c r="A176" s="7">
        <f ca="1">lunediDiOggi+Movimenti[[#This Row],[GG MOVIMENTO]]</f>
        <v>46299</v>
      </c>
      <c r="B176" s="5" t="s">
        <v>78</v>
      </c>
      <c r="C176" s="5" t="s">
        <v>7</v>
      </c>
      <c r="D176" s="6">
        <v>-6800</v>
      </c>
      <c r="E176" s="5" t="s">
        <v>25</v>
      </c>
      <c r="F176" s="5" t="s">
        <v>29</v>
      </c>
      <c r="G176" s="5" t="s">
        <v>31</v>
      </c>
      <c r="H176" s="5" t="s">
        <v>34</v>
      </c>
      <c r="J176" s="85">
        <f ca="1">IF(Movimenti[[#This Row],[GG DOCUMENTO]]="",0,lunediDiOggi+Movimenti[[#This Row],[GG DOCUMENTO]])</f>
        <v>46244</v>
      </c>
      <c r="K176" s="85">
        <f ca="1">IF(Movimenti[[#This Row],[GG SCADENZA]]="",0,lunediDiOggi+Movimenti[[#This Row],[GG SCADENZA]])</f>
        <v>46299</v>
      </c>
      <c r="M176" s="50" t="str">
        <f>IFERROR(VLOOKUP(C176,MATRICI!$A$4:$C$200,2,FALSE),"")</f>
        <v>1 OPERATIVA</v>
      </c>
      <c r="N176" s="48" t="str">
        <f t="shared" si="18"/>
        <v>USCITE</v>
      </c>
      <c r="O176" s="48" t="str">
        <f t="shared" ca="1" si="19"/>
        <v>2026-09-28 (S40)</v>
      </c>
      <c r="P176" s="48" t="str">
        <f t="shared" ca="1" si="20"/>
        <v>2026-10</v>
      </c>
      <c r="Q176" s="48" t="str">
        <f t="shared" ca="1" si="21"/>
        <v/>
      </c>
      <c r="R176" s="48" t="str">
        <f t="shared" ca="1" si="22"/>
        <v>NO</v>
      </c>
      <c r="S176" s="48" t="str">
        <f t="shared" ca="1" si="23"/>
        <v>DA FARE</v>
      </c>
      <c r="T176" s="48" t="str">
        <f t="shared" ca="1" si="24"/>
        <v>NO</v>
      </c>
      <c r="U176" s="48" t="str">
        <f t="shared" ca="1" si="25"/>
        <v>SI</v>
      </c>
      <c r="V176" s="48" t="str">
        <f t="shared" ca="1" si="26"/>
        <v>SI</v>
      </c>
      <c r="W176" s="48" t="str">
        <f>IFERROR(VLOOKUP(C176,MATRICI!$A$4:$C$200,3,FALSE),"")</f>
        <v>DPO</v>
      </c>
      <c r="X176" s="83">
        <v>69</v>
      </c>
      <c r="Y176" s="83">
        <v>14</v>
      </c>
      <c r="Z176" s="83">
        <v>69</v>
      </c>
    </row>
    <row r="177" spans="1:26" x14ac:dyDescent="0.3">
      <c r="A177" s="7">
        <f ca="1">lunediDiOggi+Movimenti[[#This Row],[GG MOVIMENTO]]</f>
        <v>46304</v>
      </c>
      <c r="B177" s="5" t="s">
        <v>66</v>
      </c>
      <c r="C177" s="5" t="s">
        <v>11</v>
      </c>
      <c r="D177" s="6">
        <v>-8600</v>
      </c>
      <c r="E177" s="5" t="s">
        <v>25</v>
      </c>
      <c r="F177" s="5" t="s">
        <v>29</v>
      </c>
      <c r="G177" s="5" t="s">
        <v>31</v>
      </c>
      <c r="H177" s="5" t="s">
        <v>38</v>
      </c>
      <c r="J177" s="85">
        <f>IF(Movimenti[[#This Row],[GG DOCUMENTO]]="",0,lunediDiOggi+Movimenti[[#This Row],[GG DOCUMENTO]])</f>
        <v>0</v>
      </c>
      <c r="K177" s="85">
        <f ca="1">IF(Movimenti[[#This Row],[GG SCADENZA]]="",0,lunediDiOggi+Movimenti[[#This Row],[GG SCADENZA]])</f>
        <v>46304</v>
      </c>
      <c r="M177" s="50" t="str">
        <f>IFERROR(VLOOKUP(C177,MATRICI!$A$4:$C$200,2,FALSE),"")</f>
        <v>1 OPERATIVA</v>
      </c>
      <c r="N177" s="48" t="str">
        <f t="shared" si="18"/>
        <v>USCITE</v>
      </c>
      <c r="O177" s="48" t="str">
        <f t="shared" ca="1" si="19"/>
        <v>2026-10-05 (S41)</v>
      </c>
      <c r="P177" s="48" t="str">
        <f t="shared" ca="1" si="20"/>
        <v>2026-10</v>
      </c>
      <c r="Q177" s="48" t="str">
        <f t="shared" ca="1" si="21"/>
        <v/>
      </c>
      <c r="R177" s="48" t="str">
        <f t="shared" ca="1" si="22"/>
        <v>NO</v>
      </c>
      <c r="S177" s="48" t="str">
        <f t="shared" ca="1" si="23"/>
        <v>DA FARE</v>
      </c>
      <c r="T177" s="48" t="str">
        <f t="shared" ca="1" si="24"/>
        <v>NO</v>
      </c>
      <c r="U177" s="48" t="str">
        <f t="shared" ca="1" si="25"/>
        <v>SI</v>
      </c>
      <c r="V177" s="48" t="str">
        <f t="shared" ca="1" si="26"/>
        <v>SI</v>
      </c>
      <c r="W177" s="48">
        <f>IFERROR(VLOOKUP(C177,MATRICI!$A$4:$C$200,3,FALSE),"")</f>
        <v>0</v>
      </c>
      <c r="X177" s="83">
        <v>74</v>
      </c>
      <c r="Y177" s="83"/>
      <c r="Z177" s="83">
        <v>74</v>
      </c>
    </row>
    <row r="178" spans="1:26" x14ac:dyDescent="0.3">
      <c r="A178" s="7">
        <f ca="1">lunediDiOggi+Movimenti[[#This Row],[GG MOVIMENTO]]</f>
        <v>46305</v>
      </c>
      <c r="B178" s="5" t="s">
        <v>99</v>
      </c>
      <c r="C178" s="5" t="s">
        <v>3</v>
      </c>
      <c r="D178" s="6">
        <v>15000</v>
      </c>
      <c r="E178" s="5" t="s">
        <v>26</v>
      </c>
      <c r="F178" s="5" t="s">
        <v>29</v>
      </c>
      <c r="G178" s="5" t="s">
        <v>31</v>
      </c>
      <c r="H178" s="5" t="s">
        <v>34</v>
      </c>
      <c r="J178" s="85">
        <f ca="1">IF(Movimenti[[#This Row],[GG DOCUMENTO]]="",0,lunediDiOggi+Movimenti[[#This Row],[GG DOCUMENTO]])</f>
        <v>46255</v>
      </c>
      <c r="K178" s="85">
        <f ca="1">IF(Movimenti[[#This Row],[GG SCADENZA]]="",0,lunediDiOggi+Movimenti[[#This Row],[GG SCADENZA]])</f>
        <v>46305</v>
      </c>
      <c r="M178" s="50" t="str">
        <f>IFERROR(VLOOKUP(C178,MATRICI!$A$4:$C$200,2,FALSE),"")</f>
        <v>1 OPERATIVA</v>
      </c>
      <c r="N178" s="48" t="str">
        <f t="shared" si="18"/>
        <v>ENTRATE</v>
      </c>
      <c r="O178" s="48" t="str">
        <f t="shared" ca="1" si="19"/>
        <v>2026-10-05 (S41)</v>
      </c>
      <c r="P178" s="48" t="str">
        <f t="shared" ca="1" si="20"/>
        <v>2026-10</v>
      </c>
      <c r="Q178" s="48" t="str">
        <f t="shared" ca="1" si="21"/>
        <v/>
      </c>
      <c r="R178" s="48" t="str">
        <f t="shared" ca="1" si="22"/>
        <v>NO</v>
      </c>
      <c r="S178" s="48" t="str">
        <f t="shared" ca="1" si="23"/>
        <v>DA FARE</v>
      </c>
      <c r="T178" s="48" t="str">
        <f t="shared" ca="1" si="24"/>
        <v>NO</v>
      </c>
      <c r="U178" s="48" t="str">
        <f t="shared" ca="1" si="25"/>
        <v>SI</v>
      </c>
      <c r="V178" s="48" t="str">
        <f t="shared" ca="1" si="26"/>
        <v>SI</v>
      </c>
      <c r="W178" s="48" t="str">
        <f>IFERROR(VLOOKUP(C178,MATRICI!$A$4:$C$200,3,FALSE),"")</f>
        <v>DSO</v>
      </c>
      <c r="X178" s="83">
        <v>75</v>
      </c>
      <c r="Y178" s="83">
        <v>25</v>
      </c>
      <c r="Z178" s="83">
        <v>75</v>
      </c>
    </row>
    <row r="179" spans="1:26" x14ac:dyDescent="0.3">
      <c r="A179" s="7">
        <f ca="1">lunediDiOggi+Movimenti[[#This Row],[GG MOVIMENTO]]</f>
        <v>46305</v>
      </c>
      <c r="B179" s="5" t="s">
        <v>151</v>
      </c>
      <c r="C179" s="5" t="s">
        <v>21</v>
      </c>
      <c r="D179" s="6">
        <v>-2400</v>
      </c>
      <c r="E179" s="5" t="s">
        <v>25</v>
      </c>
      <c r="F179" s="5" t="s">
        <v>29</v>
      </c>
      <c r="G179" s="5" t="s">
        <v>31</v>
      </c>
      <c r="H179" s="5" t="s">
        <v>36</v>
      </c>
      <c r="J179" s="85">
        <f>IF(Movimenti[[#This Row],[GG DOCUMENTO]]="",0,lunediDiOggi+Movimenti[[#This Row],[GG DOCUMENTO]])</f>
        <v>0</v>
      </c>
      <c r="K179" s="85">
        <f ca="1">IF(Movimenti[[#This Row],[GG SCADENZA]]="",0,lunediDiOggi+Movimenti[[#This Row],[GG SCADENZA]])</f>
        <v>46305</v>
      </c>
      <c r="M179" s="50" t="str">
        <f>IFERROR(VLOOKUP(C179,MATRICI!$A$4:$C$200,2,FALSE),"")</f>
        <v>3 FINANZIAMENTI</v>
      </c>
      <c r="N179" s="48" t="str">
        <f t="shared" si="18"/>
        <v>USCITE</v>
      </c>
      <c r="O179" s="48" t="str">
        <f t="shared" ca="1" si="19"/>
        <v>2026-10-05 (S41)</v>
      </c>
      <c r="P179" s="48" t="str">
        <f t="shared" ca="1" si="20"/>
        <v>2026-10</v>
      </c>
      <c r="Q179" s="48" t="str">
        <f t="shared" ca="1" si="21"/>
        <v/>
      </c>
      <c r="R179" s="48" t="str">
        <f t="shared" ca="1" si="22"/>
        <v>NO</v>
      </c>
      <c r="S179" s="48" t="str">
        <f t="shared" ca="1" si="23"/>
        <v>DA FARE</v>
      </c>
      <c r="T179" s="48" t="str">
        <f t="shared" ca="1" si="24"/>
        <v>NO</v>
      </c>
      <c r="U179" s="48" t="str">
        <f t="shared" ca="1" si="25"/>
        <v>SI</v>
      </c>
      <c r="V179" s="48" t="str">
        <f t="shared" ca="1" si="26"/>
        <v>SI</v>
      </c>
      <c r="W179" s="48">
        <f>IFERROR(VLOOKUP(C179,MATRICI!$A$4:$C$200,3,FALSE),"")</f>
        <v>0</v>
      </c>
      <c r="X179" s="83">
        <v>75</v>
      </c>
      <c r="Y179" s="83"/>
      <c r="Z179" s="83">
        <v>75</v>
      </c>
    </row>
    <row r="180" spans="1:26" x14ac:dyDescent="0.3">
      <c r="A180" s="7">
        <f ca="1">lunediDiOggi+Movimenti[[#This Row],[GG MOVIMENTO]]</f>
        <v>46308</v>
      </c>
      <c r="B180" s="5" t="s">
        <v>173</v>
      </c>
      <c r="C180" s="5" t="s">
        <v>17</v>
      </c>
      <c r="D180" s="6">
        <v>-15000</v>
      </c>
      <c r="E180" s="5" t="s">
        <v>25</v>
      </c>
      <c r="F180" s="5" t="s">
        <v>29</v>
      </c>
      <c r="G180" s="5" t="s">
        <v>32</v>
      </c>
      <c r="H180" s="5" t="s">
        <v>34</v>
      </c>
      <c r="J180" s="85">
        <f>IF(Movimenti[[#This Row],[GG DOCUMENTO]]="",0,lunediDiOggi+Movimenti[[#This Row],[GG DOCUMENTO]])</f>
        <v>0</v>
      </c>
      <c r="K180" s="85">
        <f ca="1">IF(Movimenti[[#This Row],[GG SCADENZA]]="",0,lunediDiOggi+Movimenti[[#This Row],[GG SCADENZA]])</f>
        <v>46308</v>
      </c>
      <c r="L180" s="5" t="s">
        <v>174</v>
      </c>
      <c r="M180" s="50" t="str">
        <f>IFERROR(VLOOKUP(C180,MATRICI!$A$4:$C$200,2,FALSE),"")</f>
        <v>2 INVESTIMENTI</v>
      </c>
      <c r="N180" s="48" t="str">
        <f t="shared" si="18"/>
        <v>USCITE</v>
      </c>
      <c r="O180" s="48" t="str">
        <f t="shared" ca="1" si="19"/>
        <v>2026-10-12 (S42)</v>
      </c>
      <c r="P180" s="48" t="str">
        <f t="shared" ca="1" si="20"/>
        <v>2026-10</v>
      </c>
      <c r="Q180" s="48" t="str">
        <f t="shared" ca="1" si="21"/>
        <v/>
      </c>
      <c r="R180" s="48" t="str">
        <f t="shared" ca="1" si="22"/>
        <v>NO</v>
      </c>
      <c r="S180" s="48" t="str">
        <f t="shared" ca="1" si="23"/>
        <v>DA FARE</v>
      </c>
      <c r="T180" s="48" t="str">
        <f t="shared" ca="1" si="24"/>
        <v>NO</v>
      </c>
      <c r="U180" s="48" t="str">
        <f t="shared" ca="1" si="25"/>
        <v>SI</v>
      </c>
      <c r="V180" s="48" t="str">
        <f t="shared" ca="1" si="26"/>
        <v>SI</v>
      </c>
      <c r="W180" s="48">
        <f>IFERROR(VLOOKUP(C180,MATRICI!$A$4:$C$200,3,FALSE),"")</f>
        <v>0</v>
      </c>
      <c r="X180" s="83">
        <v>78</v>
      </c>
      <c r="Y180" s="83"/>
      <c r="Z180" s="83">
        <v>78</v>
      </c>
    </row>
    <row r="181" spans="1:26" x14ac:dyDescent="0.3">
      <c r="A181" s="7">
        <f ca="1">lunediDiOggi+Movimenti[[#This Row],[GG MOVIMENTO]]</f>
        <v>46310</v>
      </c>
      <c r="B181" s="5" t="s">
        <v>161</v>
      </c>
      <c r="C181" s="5" t="s">
        <v>23</v>
      </c>
      <c r="D181" s="6">
        <v>-15000</v>
      </c>
      <c r="E181" s="5" t="s">
        <v>25</v>
      </c>
      <c r="F181" s="5" t="s">
        <v>29</v>
      </c>
      <c r="G181" s="5" t="s">
        <v>31</v>
      </c>
      <c r="H181" s="5" t="s">
        <v>34</v>
      </c>
      <c r="J181" s="85">
        <f>IF(Movimenti[[#This Row],[GG DOCUMENTO]]="",0,lunediDiOggi+Movimenti[[#This Row],[GG DOCUMENTO]])</f>
        <v>0</v>
      </c>
      <c r="K181" s="85">
        <f ca="1">IF(Movimenti[[#This Row],[GG SCADENZA]]="",0,lunediDiOggi+Movimenti[[#This Row],[GG SCADENZA]])</f>
        <v>46310</v>
      </c>
      <c r="M181" s="50" t="str">
        <f>IFERROR(VLOOKUP(C181,MATRICI!$A$4:$C$200,2,FALSE),"")</f>
        <v>3 FINANZIAMENTI</v>
      </c>
      <c r="N181" s="48" t="str">
        <f t="shared" si="18"/>
        <v>USCITE</v>
      </c>
      <c r="O181" s="48" t="str">
        <f t="shared" ca="1" si="19"/>
        <v>2026-10-12 (S42)</v>
      </c>
      <c r="P181" s="48" t="str">
        <f t="shared" ca="1" si="20"/>
        <v>2026-10</v>
      </c>
      <c r="Q181" s="48" t="str">
        <f t="shared" ca="1" si="21"/>
        <v/>
      </c>
      <c r="R181" s="48" t="str">
        <f t="shared" ca="1" si="22"/>
        <v>NO</v>
      </c>
      <c r="S181" s="48" t="str">
        <f t="shared" ca="1" si="23"/>
        <v>DA FARE</v>
      </c>
      <c r="T181" s="48" t="str">
        <f t="shared" ca="1" si="24"/>
        <v>NO</v>
      </c>
      <c r="U181" s="48" t="str">
        <f t="shared" ca="1" si="25"/>
        <v>SI</v>
      </c>
      <c r="V181" s="48" t="str">
        <f t="shared" ca="1" si="26"/>
        <v>SI</v>
      </c>
      <c r="W181" s="48">
        <f>IFERROR(VLOOKUP(C181,MATRICI!$A$4:$C$200,3,FALSE),"")</f>
        <v>0</v>
      </c>
      <c r="X181" s="83">
        <v>80</v>
      </c>
      <c r="Y181" s="83"/>
      <c r="Z181" s="83">
        <v>80</v>
      </c>
    </row>
    <row r="182" spans="1:26" x14ac:dyDescent="0.3">
      <c r="A182" s="7">
        <f ca="1">lunediDiOggi+Movimenti[[#This Row],[GG MOVIMENTO]]</f>
        <v>46312</v>
      </c>
      <c r="B182" s="5" t="s">
        <v>100</v>
      </c>
      <c r="C182" s="5" t="s">
        <v>3</v>
      </c>
      <c r="D182" s="6">
        <v>16400</v>
      </c>
      <c r="E182" s="5" t="s">
        <v>26</v>
      </c>
      <c r="F182" s="5" t="s">
        <v>29</v>
      </c>
      <c r="G182" s="5" t="s">
        <v>31</v>
      </c>
      <c r="H182" s="5" t="s">
        <v>34</v>
      </c>
      <c r="J182" s="85">
        <f ca="1">IF(Movimenti[[#This Row],[GG DOCUMENTO]]="",0,lunediDiOggi+Movimenti[[#This Row],[GG DOCUMENTO]])</f>
        <v>46267</v>
      </c>
      <c r="K182" s="85">
        <f ca="1">IF(Movimenti[[#This Row],[GG SCADENZA]]="",0,lunediDiOggi+Movimenti[[#This Row],[GG SCADENZA]])</f>
        <v>46312</v>
      </c>
      <c r="M182" s="50" t="str">
        <f>IFERROR(VLOOKUP(C182,MATRICI!$A$4:$C$200,2,FALSE),"")</f>
        <v>1 OPERATIVA</v>
      </c>
      <c r="N182" s="48" t="str">
        <f t="shared" si="18"/>
        <v>ENTRATE</v>
      </c>
      <c r="O182" s="48" t="str">
        <f t="shared" ca="1" si="19"/>
        <v>2026-10-12 (S42)</v>
      </c>
      <c r="P182" s="48" t="str">
        <f t="shared" ca="1" si="20"/>
        <v>2026-10</v>
      </c>
      <c r="Q182" s="48" t="str">
        <f t="shared" ca="1" si="21"/>
        <v/>
      </c>
      <c r="R182" s="48" t="str">
        <f t="shared" ca="1" si="22"/>
        <v>NO</v>
      </c>
      <c r="S182" s="48" t="str">
        <f t="shared" ca="1" si="23"/>
        <v>DA FARE</v>
      </c>
      <c r="T182" s="48" t="str">
        <f t="shared" ca="1" si="24"/>
        <v>NO</v>
      </c>
      <c r="U182" s="48" t="str">
        <f t="shared" ca="1" si="25"/>
        <v>SI</v>
      </c>
      <c r="V182" s="48" t="str">
        <f t="shared" ca="1" si="26"/>
        <v>SI</v>
      </c>
      <c r="W182" s="48" t="str">
        <f>IFERROR(VLOOKUP(C182,MATRICI!$A$4:$C$200,3,FALSE),"")</f>
        <v>DSO</v>
      </c>
      <c r="X182" s="83">
        <v>82</v>
      </c>
      <c r="Y182" s="83">
        <v>37</v>
      </c>
      <c r="Z182" s="83">
        <v>82</v>
      </c>
    </row>
    <row r="183" spans="1:26" x14ac:dyDescent="0.3">
      <c r="A183" s="7">
        <f ca="1">lunediDiOggi+Movimenti[[#This Row],[GG MOVIMENTO]]</f>
        <v>46314</v>
      </c>
      <c r="B183" s="5" t="s">
        <v>86</v>
      </c>
      <c r="C183" s="5" t="s">
        <v>21</v>
      </c>
      <c r="D183" s="6">
        <v>-1850</v>
      </c>
      <c r="E183" s="5" t="s">
        <v>25</v>
      </c>
      <c r="F183" s="5" t="s">
        <v>29</v>
      </c>
      <c r="G183" s="5" t="s">
        <v>31</v>
      </c>
      <c r="H183" s="5" t="s">
        <v>36</v>
      </c>
      <c r="J183" s="85">
        <f>IF(Movimenti[[#This Row],[GG DOCUMENTO]]="",0,lunediDiOggi+Movimenti[[#This Row],[GG DOCUMENTO]])</f>
        <v>0</v>
      </c>
      <c r="K183" s="85">
        <f ca="1">IF(Movimenti[[#This Row],[GG SCADENZA]]="",0,lunediDiOggi+Movimenti[[#This Row],[GG SCADENZA]])</f>
        <v>46314</v>
      </c>
      <c r="M183" s="50" t="str">
        <f>IFERROR(VLOOKUP(C183,MATRICI!$A$4:$C$200,2,FALSE),"")</f>
        <v>3 FINANZIAMENTI</v>
      </c>
      <c r="N183" s="48" t="str">
        <f t="shared" si="18"/>
        <v>USCITE</v>
      </c>
      <c r="O183" s="48" t="str">
        <f t="shared" ca="1" si="19"/>
        <v>2026-10-19 (S43)</v>
      </c>
      <c r="P183" s="48" t="str">
        <f t="shared" ca="1" si="20"/>
        <v>2026-10</v>
      </c>
      <c r="Q183" s="48" t="str">
        <f t="shared" ca="1" si="21"/>
        <v/>
      </c>
      <c r="R183" s="48" t="str">
        <f t="shared" ca="1" si="22"/>
        <v>NO</v>
      </c>
      <c r="S183" s="48" t="str">
        <f t="shared" ca="1" si="23"/>
        <v>DA FARE</v>
      </c>
      <c r="T183" s="48" t="str">
        <f t="shared" ca="1" si="24"/>
        <v>NO</v>
      </c>
      <c r="U183" s="48" t="str">
        <f t="shared" ca="1" si="25"/>
        <v>SI</v>
      </c>
      <c r="V183" s="48" t="str">
        <f t="shared" ca="1" si="26"/>
        <v>SI</v>
      </c>
      <c r="W183" s="48">
        <f>IFERROR(VLOOKUP(C183,MATRICI!$A$4:$C$200,3,FALSE),"")</f>
        <v>0</v>
      </c>
      <c r="X183" s="83">
        <v>84</v>
      </c>
      <c r="Y183" s="83"/>
      <c r="Z183" s="83">
        <v>84</v>
      </c>
    </row>
    <row r="184" spans="1:26" x14ac:dyDescent="0.3">
      <c r="A184" s="7">
        <f ca="1">lunediDiOggi+Movimenti[[#This Row],[GG MOVIMENTO]]</f>
        <v>46315</v>
      </c>
      <c r="B184" s="5" t="s">
        <v>101</v>
      </c>
      <c r="C184" s="5" t="s">
        <v>18</v>
      </c>
      <c r="D184" s="6">
        <v>600</v>
      </c>
      <c r="E184" s="5" t="s">
        <v>25</v>
      </c>
      <c r="F184" s="5" t="s">
        <v>29</v>
      </c>
      <c r="G184" s="5" t="s">
        <v>32</v>
      </c>
      <c r="H184" s="5" t="s">
        <v>34</v>
      </c>
      <c r="J184" s="85">
        <f>IF(Movimenti[[#This Row],[GG DOCUMENTO]]="",0,lunediDiOggi+Movimenti[[#This Row],[GG DOCUMENTO]])</f>
        <v>0</v>
      </c>
      <c r="K184" s="85">
        <f ca="1">IF(Movimenti[[#This Row],[GG SCADENZA]]="",0,lunediDiOggi+Movimenti[[#This Row],[GG SCADENZA]])</f>
        <v>46315</v>
      </c>
      <c r="M184" s="50" t="str">
        <f>IFERROR(VLOOKUP(C184,MATRICI!$A$4:$C$200,2,FALSE),"")</f>
        <v>2 INVESTIMENTI</v>
      </c>
      <c r="N184" s="48" t="str">
        <f t="shared" si="18"/>
        <v>ENTRATE</v>
      </c>
      <c r="O184" s="48" t="str">
        <f t="shared" ca="1" si="19"/>
        <v>2026-10-19 (S43)</v>
      </c>
      <c r="P184" s="48" t="str">
        <f t="shared" ca="1" si="20"/>
        <v>2026-10</v>
      </c>
      <c r="Q184" s="48" t="str">
        <f t="shared" ca="1" si="21"/>
        <v/>
      </c>
      <c r="R184" s="48" t="str">
        <f t="shared" ca="1" si="22"/>
        <v>NO</v>
      </c>
      <c r="S184" s="48" t="str">
        <f t="shared" ca="1" si="23"/>
        <v>DA FARE</v>
      </c>
      <c r="T184" s="48" t="str">
        <f t="shared" ca="1" si="24"/>
        <v>NO</v>
      </c>
      <c r="U184" s="48" t="str">
        <f t="shared" ca="1" si="25"/>
        <v>SI</v>
      </c>
      <c r="V184" s="48" t="str">
        <f t="shared" ca="1" si="26"/>
        <v>SI</v>
      </c>
      <c r="W184" s="48">
        <f>IFERROR(VLOOKUP(C184,MATRICI!$A$4:$C$200,3,FALSE),"")</f>
        <v>0</v>
      </c>
      <c r="X184" s="83">
        <v>85</v>
      </c>
      <c r="Y184" s="83"/>
      <c r="Z184" s="83">
        <v>85</v>
      </c>
    </row>
    <row r="185" spans="1:26" x14ac:dyDescent="0.3">
      <c r="A185" s="7">
        <f ca="1">lunediDiOggi+Movimenti[[#This Row],[GG MOVIMENTO]]</f>
        <v>46316</v>
      </c>
      <c r="B185" s="5" t="s">
        <v>67</v>
      </c>
      <c r="C185" s="5" t="s">
        <v>9</v>
      </c>
      <c r="D185" s="6">
        <v>-3050</v>
      </c>
      <c r="E185" s="5" t="s">
        <v>25</v>
      </c>
      <c r="F185" s="5" t="s">
        <v>29</v>
      </c>
      <c r="G185" s="5" t="s">
        <v>31</v>
      </c>
      <c r="H185" s="5" t="s">
        <v>36</v>
      </c>
      <c r="J185" s="85">
        <f>IF(Movimenti[[#This Row],[GG DOCUMENTO]]="",0,lunediDiOggi+Movimenti[[#This Row],[GG DOCUMENTO]])</f>
        <v>0</v>
      </c>
      <c r="K185" s="85">
        <f ca="1">IF(Movimenti[[#This Row],[GG SCADENZA]]="",0,lunediDiOggi+Movimenti[[#This Row],[GG SCADENZA]])</f>
        <v>46316</v>
      </c>
      <c r="M185" s="50" t="str">
        <f>IFERROR(VLOOKUP(C185,MATRICI!$A$4:$C$200,2,FALSE),"")</f>
        <v>1 OPERATIVA</v>
      </c>
      <c r="N185" s="48" t="str">
        <f t="shared" si="18"/>
        <v>USCITE</v>
      </c>
      <c r="O185" s="48" t="str">
        <f t="shared" ca="1" si="19"/>
        <v>2026-10-19 (S43)</v>
      </c>
      <c r="P185" s="48" t="str">
        <f t="shared" ca="1" si="20"/>
        <v>2026-10</v>
      </c>
      <c r="Q185" s="48" t="str">
        <f t="shared" ca="1" si="21"/>
        <v/>
      </c>
      <c r="R185" s="48" t="str">
        <f t="shared" ca="1" si="22"/>
        <v>NO</v>
      </c>
      <c r="S185" s="48" t="str">
        <f t="shared" ca="1" si="23"/>
        <v>DA FARE</v>
      </c>
      <c r="T185" s="48" t="str">
        <f t="shared" ca="1" si="24"/>
        <v>NO</v>
      </c>
      <c r="U185" s="48" t="str">
        <f t="shared" ca="1" si="25"/>
        <v>SI</v>
      </c>
      <c r="V185" s="48" t="str">
        <f t="shared" ca="1" si="26"/>
        <v>SI</v>
      </c>
      <c r="W185" s="48">
        <f>IFERROR(VLOOKUP(C185,MATRICI!$A$4:$C$200,3,FALSE),"")</f>
        <v>0</v>
      </c>
      <c r="X185" s="83">
        <v>86</v>
      </c>
      <c r="Y185" s="83"/>
      <c r="Z185" s="83">
        <v>86</v>
      </c>
    </row>
    <row r="186" spans="1:26" x14ac:dyDescent="0.3">
      <c r="A186" s="7">
        <f ca="1">lunediDiOggi+Movimenti[[#This Row],[GG MOVIMENTO]]</f>
        <v>46318</v>
      </c>
      <c r="B186" s="5" t="s">
        <v>175</v>
      </c>
      <c r="C186" s="5" t="s">
        <v>146</v>
      </c>
      <c r="D186" s="6">
        <v>8000</v>
      </c>
      <c r="E186" s="5" t="s">
        <v>25</v>
      </c>
      <c r="F186" s="5" t="s">
        <v>29</v>
      </c>
      <c r="G186" s="5" t="s">
        <v>32</v>
      </c>
      <c r="H186" s="5" t="s">
        <v>34</v>
      </c>
      <c r="J186" s="85">
        <f>IF(Movimenti[[#This Row],[GG DOCUMENTO]]="",0,lunediDiOggi+Movimenti[[#This Row],[GG DOCUMENTO]])</f>
        <v>0</v>
      </c>
      <c r="K186" s="85">
        <f ca="1">IF(Movimenti[[#This Row],[GG SCADENZA]]="",0,lunediDiOggi+Movimenti[[#This Row],[GG SCADENZA]])</f>
        <v>46318</v>
      </c>
      <c r="M186" s="50" t="str">
        <f>IFERROR(VLOOKUP(C186,MATRICI!$A$4:$C$200,2,FALSE),"")</f>
        <v>2 INVESTIMENTI</v>
      </c>
      <c r="N186" s="48" t="str">
        <f t="shared" si="18"/>
        <v>ENTRATE</v>
      </c>
      <c r="O186" s="48" t="str">
        <f t="shared" ca="1" si="19"/>
        <v>2026-10-19 (S43)</v>
      </c>
      <c r="P186" s="48" t="str">
        <f t="shared" ca="1" si="20"/>
        <v>2026-10</v>
      </c>
      <c r="Q186" s="48" t="str">
        <f t="shared" ca="1" si="21"/>
        <v/>
      </c>
      <c r="R186" s="48" t="str">
        <f t="shared" ca="1" si="22"/>
        <v>NO</v>
      </c>
      <c r="S186" s="48" t="str">
        <f t="shared" ca="1" si="23"/>
        <v>DA FARE</v>
      </c>
      <c r="T186" s="48" t="str">
        <f t="shared" ca="1" si="24"/>
        <v>NO</v>
      </c>
      <c r="U186" s="48" t="str">
        <f t="shared" ca="1" si="25"/>
        <v>SI</v>
      </c>
      <c r="V186" s="48" t="str">
        <f t="shared" ca="1" si="26"/>
        <v>SI</v>
      </c>
      <c r="W186" s="48">
        <f>IFERROR(VLOOKUP(C186,MATRICI!$A$4:$C$200,3,FALSE),"")</f>
        <v>0</v>
      </c>
      <c r="X186" s="83">
        <v>88</v>
      </c>
      <c r="Y186" s="83"/>
      <c r="Z186" s="83">
        <v>88</v>
      </c>
    </row>
    <row r="187" spans="1:26" x14ac:dyDescent="0.3">
      <c r="A187" s="7">
        <f ca="1">lunediDiOggi+Movimenti[[#This Row],[GG MOVIMENTO]]</f>
        <v>46330</v>
      </c>
      <c r="B187" s="5" t="s">
        <v>189</v>
      </c>
      <c r="C187" s="5" t="s">
        <v>6</v>
      </c>
      <c r="D187" s="6">
        <v>-10300</v>
      </c>
      <c r="E187" s="5" t="s">
        <v>25</v>
      </c>
      <c r="F187" s="5" t="s">
        <v>29</v>
      </c>
      <c r="G187" s="5" t="s">
        <v>31</v>
      </c>
      <c r="H187" s="5" t="s">
        <v>35</v>
      </c>
      <c r="J187" s="85">
        <f ca="1">IF(Movimenti[[#This Row],[GG DOCUMENTO]]="",0,lunediDiOggi+Movimenti[[#This Row],[GG DOCUMENTO]])</f>
        <v>46280</v>
      </c>
      <c r="K187" s="85">
        <f ca="1">IF(Movimenti[[#This Row],[GG SCADENZA]]="",0,lunediDiOggi+Movimenti[[#This Row],[GG SCADENZA]])</f>
        <v>46330</v>
      </c>
      <c r="M187" s="50" t="str">
        <f>IFERROR(VLOOKUP(C187,MATRICI!$A$4:$C$200,2,FALSE),"")</f>
        <v>1 OPERATIVA</v>
      </c>
      <c r="N187" s="48" t="str">
        <f t="shared" si="18"/>
        <v>USCITE</v>
      </c>
      <c r="O187" s="48" t="str">
        <f t="shared" ca="1" si="19"/>
        <v>2026-11-02 (S45)</v>
      </c>
      <c r="P187" s="48" t="str">
        <f t="shared" ca="1" si="20"/>
        <v>2026-11</v>
      </c>
      <c r="Q187" s="48" t="str">
        <f t="shared" ca="1" si="21"/>
        <v/>
      </c>
      <c r="R187" s="48" t="str">
        <f t="shared" ca="1" si="22"/>
        <v>NO</v>
      </c>
      <c r="S187" s="48" t="str">
        <f t="shared" ca="1" si="23"/>
        <v>DA FARE</v>
      </c>
      <c r="T187" s="48" t="str">
        <f t="shared" ca="1" si="24"/>
        <v>NO</v>
      </c>
      <c r="U187" s="48" t="str">
        <f t="shared" ca="1" si="25"/>
        <v>NO</v>
      </c>
      <c r="V187" s="48" t="str">
        <f t="shared" ca="1" si="26"/>
        <v>SI</v>
      </c>
      <c r="W187" s="48" t="str">
        <f>IFERROR(VLOOKUP(C187,MATRICI!$A$4:$C$200,3,FALSE),"")</f>
        <v>DPO</v>
      </c>
      <c r="X187" s="83">
        <v>100</v>
      </c>
      <c r="Y187" s="83">
        <v>50</v>
      </c>
      <c r="Z187" s="83">
        <v>100</v>
      </c>
    </row>
    <row r="188" spans="1:26" x14ac:dyDescent="0.3">
      <c r="A188" s="7">
        <f ca="1">lunediDiOggi+Movimenti[[#This Row],[GG MOVIMENTO]]</f>
        <v>46332</v>
      </c>
      <c r="B188" s="5" t="s">
        <v>187</v>
      </c>
      <c r="C188" s="5" t="s">
        <v>3</v>
      </c>
      <c r="D188" s="6">
        <v>31500</v>
      </c>
      <c r="E188" s="5" t="s">
        <v>25</v>
      </c>
      <c r="F188" s="5" t="s">
        <v>29</v>
      </c>
      <c r="G188" s="5" t="s">
        <v>31</v>
      </c>
      <c r="H188" s="5" t="s">
        <v>34</v>
      </c>
      <c r="J188" s="85">
        <f ca="1">IF(Movimenti[[#This Row],[GG DOCUMENTO]]="",0,lunediDiOggi+Movimenti[[#This Row],[GG DOCUMENTO]])</f>
        <v>46294</v>
      </c>
      <c r="K188" s="85">
        <f ca="1">IF(Movimenti[[#This Row],[GG SCADENZA]]="",0,lunediDiOggi+Movimenti[[#This Row],[GG SCADENZA]])</f>
        <v>46332</v>
      </c>
      <c r="M188" s="50" t="str">
        <f>IFERROR(VLOOKUP(C188,MATRICI!$A$4:$C$200,2,FALSE),"")</f>
        <v>1 OPERATIVA</v>
      </c>
      <c r="N188" s="48" t="str">
        <f t="shared" si="18"/>
        <v>ENTRATE</v>
      </c>
      <c r="O188" s="48" t="str">
        <f t="shared" ca="1" si="19"/>
        <v>2026-11-02 (S45)</v>
      </c>
      <c r="P188" s="48" t="str">
        <f t="shared" ca="1" si="20"/>
        <v>2026-11</v>
      </c>
      <c r="Q188" s="48" t="str">
        <f t="shared" ca="1" si="21"/>
        <v/>
      </c>
      <c r="R188" s="48" t="str">
        <f t="shared" ca="1" si="22"/>
        <v>NO</v>
      </c>
      <c r="S188" s="48" t="str">
        <f t="shared" ca="1" si="23"/>
        <v>DA FARE</v>
      </c>
      <c r="T188" s="48" t="str">
        <f t="shared" ca="1" si="24"/>
        <v>NO</v>
      </c>
      <c r="U188" s="48" t="str">
        <f t="shared" ca="1" si="25"/>
        <v>NO</v>
      </c>
      <c r="V188" s="48" t="str">
        <f t="shared" ca="1" si="26"/>
        <v>SI</v>
      </c>
      <c r="W188" s="48" t="str">
        <f>IFERROR(VLOOKUP(C188,MATRICI!$A$4:$C$200,3,FALSE),"")</f>
        <v>DSO</v>
      </c>
      <c r="X188" s="83">
        <v>102</v>
      </c>
      <c r="Y188" s="83">
        <v>64</v>
      </c>
      <c r="Z188" s="83">
        <v>102</v>
      </c>
    </row>
    <row r="189" spans="1:26" x14ac:dyDescent="0.3">
      <c r="A189" s="7">
        <f ca="1">lunediDiOggi+Movimenti[[#This Row],[GG MOVIMENTO]]</f>
        <v>46333</v>
      </c>
      <c r="B189" s="5" t="s">
        <v>8</v>
      </c>
      <c r="C189" s="5" t="s">
        <v>8</v>
      </c>
      <c r="D189" s="6">
        <v>-24800</v>
      </c>
      <c r="E189" s="5" t="s">
        <v>25</v>
      </c>
      <c r="F189" s="5" t="s">
        <v>29</v>
      </c>
      <c r="G189" s="5" t="s">
        <v>31</v>
      </c>
      <c r="H189" s="5" t="s">
        <v>34</v>
      </c>
      <c r="J189" s="85">
        <f>IF(Movimenti[[#This Row],[GG DOCUMENTO]]="",0,lunediDiOggi+Movimenti[[#This Row],[GG DOCUMENTO]])</f>
        <v>0</v>
      </c>
      <c r="K189" s="85">
        <f ca="1">IF(Movimenti[[#This Row],[GG SCADENZA]]="",0,lunediDiOggi+Movimenti[[#This Row],[GG SCADENZA]])</f>
        <v>46333</v>
      </c>
      <c r="M189" s="50" t="str">
        <f>IFERROR(VLOOKUP(C189,MATRICI!$A$4:$C$200,2,FALSE),"")</f>
        <v>1 OPERATIVA</v>
      </c>
      <c r="N189" s="48" t="str">
        <f t="shared" si="18"/>
        <v>USCITE</v>
      </c>
      <c r="O189" s="48" t="str">
        <f t="shared" ca="1" si="19"/>
        <v>2026-11-02 (S45)</v>
      </c>
      <c r="P189" s="48" t="str">
        <f t="shared" ca="1" si="20"/>
        <v>2026-11</v>
      </c>
      <c r="Q189" s="48" t="str">
        <f t="shared" ca="1" si="21"/>
        <v/>
      </c>
      <c r="R189" s="48" t="str">
        <f t="shared" ca="1" si="22"/>
        <v>NO</v>
      </c>
      <c r="S189" s="48" t="str">
        <f t="shared" ca="1" si="23"/>
        <v>DA FARE</v>
      </c>
      <c r="T189" s="48" t="str">
        <f t="shared" ca="1" si="24"/>
        <v>NO</v>
      </c>
      <c r="U189" s="48" t="str">
        <f t="shared" ca="1" si="25"/>
        <v>NO</v>
      </c>
      <c r="V189" s="48" t="str">
        <f t="shared" ca="1" si="26"/>
        <v>SI</v>
      </c>
      <c r="W189" s="48">
        <f>IFERROR(VLOOKUP(C189,MATRICI!$A$4:$C$200,3,FALSE),"")</f>
        <v>0</v>
      </c>
      <c r="X189" s="83">
        <v>103</v>
      </c>
      <c r="Y189" s="83"/>
      <c r="Z189" s="83">
        <v>103</v>
      </c>
    </row>
    <row r="190" spans="1:26" x14ac:dyDescent="0.3">
      <c r="A190" s="7">
        <f ca="1">lunediDiOggi+Movimenti[[#This Row],[GG MOVIMENTO]]</f>
        <v>46336</v>
      </c>
      <c r="B190" s="5" t="s">
        <v>78</v>
      </c>
      <c r="C190" s="5" t="s">
        <v>7</v>
      </c>
      <c r="D190" s="6">
        <v>-6100</v>
      </c>
      <c r="E190" s="5" t="s">
        <v>25</v>
      </c>
      <c r="F190" s="5" t="s">
        <v>29</v>
      </c>
      <c r="G190" s="5" t="s">
        <v>31</v>
      </c>
      <c r="H190" s="5" t="s">
        <v>34</v>
      </c>
      <c r="J190" s="85">
        <f ca="1">IF(Movimenti[[#This Row],[GG DOCUMENTO]]="",0,lunediDiOggi+Movimenti[[#This Row],[GG DOCUMENTO]])</f>
        <v>46278</v>
      </c>
      <c r="K190" s="85">
        <f ca="1">IF(Movimenti[[#This Row],[GG SCADENZA]]="",0,lunediDiOggi+Movimenti[[#This Row],[GG SCADENZA]])</f>
        <v>46336</v>
      </c>
      <c r="M190" s="50" t="str">
        <f>IFERROR(VLOOKUP(C190,MATRICI!$A$4:$C$200,2,FALSE),"")</f>
        <v>1 OPERATIVA</v>
      </c>
      <c r="N190" s="48" t="str">
        <f t="shared" si="18"/>
        <v>USCITE</v>
      </c>
      <c r="O190" s="48" t="str">
        <f t="shared" ca="1" si="19"/>
        <v>2026-11-09 (S46)</v>
      </c>
      <c r="P190" s="48" t="str">
        <f t="shared" ca="1" si="20"/>
        <v>2026-11</v>
      </c>
      <c r="Q190" s="48" t="str">
        <f t="shared" ca="1" si="21"/>
        <v/>
      </c>
      <c r="R190" s="48" t="str">
        <f t="shared" ca="1" si="22"/>
        <v>NO</v>
      </c>
      <c r="S190" s="48" t="str">
        <f t="shared" ca="1" si="23"/>
        <v>DA FARE</v>
      </c>
      <c r="T190" s="48" t="str">
        <f t="shared" ca="1" si="24"/>
        <v>NO</v>
      </c>
      <c r="U190" s="48" t="str">
        <f t="shared" ca="1" si="25"/>
        <v>NO</v>
      </c>
      <c r="V190" s="48" t="str">
        <f t="shared" ca="1" si="26"/>
        <v>SI</v>
      </c>
      <c r="W190" s="48" t="str">
        <f>IFERROR(VLOOKUP(C190,MATRICI!$A$4:$C$200,3,FALSE),"")</f>
        <v>DPO</v>
      </c>
      <c r="X190" s="83">
        <v>106</v>
      </c>
      <c r="Y190" s="83">
        <v>48</v>
      </c>
      <c r="Z190" s="83">
        <v>106</v>
      </c>
    </row>
    <row r="191" spans="1:26" x14ac:dyDescent="0.3">
      <c r="A191" s="7">
        <f ca="1">lunediDiOggi+Movimenti[[#This Row],[GG MOVIMENTO]]</f>
        <v>46342</v>
      </c>
      <c r="B191" s="5" t="s">
        <v>151</v>
      </c>
      <c r="C191" s="5" t="s">
        <v>21</v>
      </c>
      <c r="D191" s="6">
        <v>-2400</v>
      </c>
      <c r="E191" s="5" t="s">
        <v>25</v>
      </c>
      <c r="F191" s="5" t="s">
        <v>29</v>
      </c>
      <c r="G191" s="5" t="s">
        <v>31</v>
      </c>
      <c r="H191" s="5" t="s">
        <v>36</v>
      </c>
      <c r="J191" s="85">
        <f>IF(Movimenti[[#This Row],[GG DOCUMENTO]]="",0,lunediDiOggi+Movimenti[[#This Row],[GG DOCUMENTO]])</f>
        <v>0</v>
      </c>
      <c r="K191" s="85">
        <f ca="1">IF(Movimenti[[#This Row],[GG SCADENZA]]="",0,lunediDiOggi+Movimenti[[#This Row],[GG SCADENZA]])</f>
        <v>46342</v>
      </c>
      <c r="M191" s="50" t="str">
        <f>IFERROR(VLOOKUP(C191,MATRICI!$A$4:$C$200,2,FALSE),"")</f>
        <v>3 FINANZIAMENTI</v>
      </c>
      <c r="N191" s="48" t="str">
        <f t="shared" si="18"/>
        <v>USCITE</v>
      </c>
      <c r="O191" s="48" t="str">
        <f t="shared" ca="1" si="19"/>
        <v>2026-11-16 (S47)</v>
      </c>
      <c r="P191" s="48" t="str">
        <f t="shared" ca="1" si="20"/>
        <v>2026-11</v>
      </c>
      <c r="Q191" s="48" t="str">
        <f t="shared" ca="1" si="21"/>
        <v/>
      </c>
      <c r="R191" s="48" t="str">
        <f t="shared" ca="1" si="22"/>
        <v>NO</v>
      </c>
      <c r="S191" s="48" t="str">
        <f t="shared" ca="1" si="23"/>
        <v>DA FARE</v>
      </c>
      <c r="T191" s="48" t="str">
        <f t="shared" ca="1" si="24"/>
        <v>NO</v>
      </c>
      <c r="U191" s="48" t="str">
        <f t="shared" ca="1" si="25"/>
        <v>NO</v>
      </c>
      <c r="V191" s="48" t="str">
        <f t="shared" ca="1" si="26"/>
        <v>SI</v>
      </c>
      <c r="W191" s="48">
        <f>IFERROR(VLOOKUP(C191,MATRICI!$A$4:$C$200,3,FALSE),"")</f>
        <v>0</v>
      </c>
      <c r="X191" s="83">
        <v>112</v>
      </c>
      <c r="Y191" s="83"/>
      <c r="Z191" s="83">
        <v>112</v>
      </c>
    </row>
    <row r="192" spans="1:26" x14ac:dyDescent="0.3">
      <c r="A192" s="7">
        <f ca="1">lunediDiOggi+Movimenti[[#This Row],[GG MOVIMENTO]]</f>
        <v>46343</v>
      </c>
      <c r="B192" s="5" t="s">
        <v>66</v>
      </c>
      <c r="C192" s="5" t="s">
        <v>11</v>
      </c>
      <c r="D192" s="6">
        <v>-8500</v>
      </c>
      <c r="E192" s="5" t="s">
        <v>25</v>
      </c>
      <c r="F192" s="5" t="s">
        <v>29</v>
      </c>
      <c r="G192" s="5" t="s">
        <v>31</v>
      </c>
      <c r="H192" s="5" t="s">
        <v>38</v>
      </c>
      <c r="J192" s="85">
        <f>IF(Movimenti[[#This Row],[GG DOCUMENTO]]="",0,lunediDiOggi+Movimenti[[#This Row],[GG DOCUMENTO]])</f>
        <v>0</v>
      </c>
      <c r="K192" s="85">
        <f ca="1">IF(Movimenti[[#This Row],[GG SCADENZA]]="",0,lunediDiOggi+Movimenti[[#This Row],[GG SCADENZA]])</f>
        <v>46343</v>
      </c>
      <c r="M192" s="50" t="str">
        <f>IFERROR(VLOOKUP(C192,MATRICI!$A$4:$C$200,2,FALSE),"")</f>
        <v>1 OPERATIVA</v>
      </c>
      <c r="N192" s="48" t="str">
        <f t="shared" si="18"/>
        <v>USCITE</v>
      </c>
      <c r="O192" s="48" t="str">
        <f t="shared" ca="1" si="19"/>
        <v>2026-11-16 (S47)</v>
      </c>
      <c r="P192" s="48" t="str">
        <f t="shared" ca="1" si="20"/>
        <v>2026-11</v>
      </c>
      <c r="Q192" s="48" t="str">
        <f t="shared" ca="1" si="21"/>
        <v/>
      </c>
      <c r="R192" s="48" t="str">
        <f t="shared" ca="1" si="22"/>
        <v>NO</v>
      </c>
      <c r="S192" s="48" t="str">
        <f t="shared" ca="1" si="23"/>
        <v>DA FARE</v>
      </c>
      <c r="T192" s="48" t="str">
        <f t="shared" ca="1" si="24"/>
        <v>NO</v>
      </c>
      <c r="U192" s="48" t="str">
        <f t="shared" ca="1" si="25"/>
        <v>NO</v>
      </c>
      <c r="V192" s="48" t="str">
        <f t="shared" ca="1" si="26"/>
        <v>SI</v>
      </c>
      <c r="W192" s="48">
        <f>IFERROR(VLOOKUP(C192,MATRICI!$A$4:$C$200,3,FALSE),"")</f>
        <v>0</v>
      </c>
      <c r="X192" s="83">
        <v>113</v>
      </c>
      <c r="Y192" s="83"/>
      <c r="Z192" s="83">
        <v>113</v>
      </c>
    </row>
    <row r="193" spans="1:26" x14ac:dyDescent="0.3">
      <c r="A193" s="7">
        <f ca="1">lunediDiOggi+Movimenti[[#This Row],[GG MOVIMENTO]]</f>
        <v>46344</v>
      </c>
      <c r="B193" s="5" t="s">
        <v>152</v>
      </c>
      <c r="C193" s="5" t="s">
        <v>10</v>
      </c>
      <c r="D193" s="6">
        <v>-2400</v>
      </c>
      <c r="E193" s="5" t="s">
        <v>25</v>
      </c>
      <c r="F193" s="5" t="s">
        <v>29</v>
      </c>
      <c r="G193" s="5" t="s">
        <v>31</v>
      </c>
      <c r="H193" s="5" t="s">
        <v>36</v>
      </c>
      <c r="J193" s="85">
        <f ca="1">IF(Movimenti[[#This Row],[GG DOCUMENTO]]="",0,lunediDiOggi+Movimenti[[#This Row],[GG DOCUMENTO]])</f>
        <v>46282</v>
      </c>
      <c r="K193" s="85">
        <f ca="1">IF(Movimenti[[#This Row],[GG SCADENZA]]="",0,lunediDiOggi+Movimenti[[#This Row],[GG SCADENZA]])</f>
        <v>46344</v>
      </c>
      <c r="M193" s="50" t="str">
        <f>IFERROR(VLOOKUP(C193,MATRICI!$A$4:$C$200,2,FALSE),"")</f>
        <v>1 OPERATIVA</v>
      </c>
      <c r="N193" s="48" t="str">
        <f t="shared" si="18"/>
        <v>USCITE</v>
      </c>
      <c r="O193" s="48" t="str">
        <f t="shared" ca="1" si="19"/>
        <v>2026-11-16 (S47)</v>
      </c>
      <c r="P193" s="48" t="str">
        <f t="shared" ca="1" si="20"/>
        <v>2026-11</v>
      </c>
      <c r="Q193" s="48" t="str">
        <f t="shared" ca="1" si="21"/>
        <v/>
      </c>
      <c r="R193" s="48" t="str">
        <f t="shared" ca="1" si="22"/>
        <v>NO</v>
      </c>
      <c r="S193" s="48" t="str">
        <f t="shared" ca="1" si="23"/>
        <v>DA FARE</v>
      </c>
      <c r="T193" s="48" t="str">
        <f t="shared" ca="1" si="24"/>
        <v>NO</v>
      </c>
      <c r="U193" s="48" t="str">
        <f t="shared" ca="1" si="25"/>
        <v>NO</v>
      </c>
      <c r="V193" s="48" t="str">
        <f t="shared" ca="1" si="26"/>
        <v>SI</v>
      </c>
      <c r="W193" s="48" t="str">
        <f>IFERROR(VLOOKUP(C193,MATRICI!$A$4:$C$200,3,FALSE),"")</f>
        <v>DPO</v>
      </c>
      <c r="X193" s="83">
        <v>114</v>
      </c>
      <c r="Y193" s="83">
        <v>52</v>
      </c>
      <c r="Z193" s="83">
        <v>114</v>
      </c>
    </row>
    <row r="194" spans="1:26" x14ac:dyDescent="0.3">
      <c r="A194" s="7">
        <f ca="1">lunediDiOggi+Movimenti[[#This Row],[GG MOVIMENTO]]</f>
        <v>46345</v>
      </c>
      <c r="B194" s="5" t="s">
        <v>188</v>
      </c>
      <c r="C194" s="5" t="s">
        <v>3</v>
      </c>
      <c r="D194" s="6">
        <v>28800</v>
      </c>
      <c r="E194" s="5" t="s">
        <v>26</v>
      </c>
      <c r="F194" s="5" t="s">
        <v>29</v>
      </c>
      <c r="G194" s="5" t="s">
        <v>31</v>
      </c>
      <c r="H194" s="5" t="s">
        <v>34</v>
      </c>
      <c r="J194" s="85">
        <f ca="1">IF(Movimenti[[#This Row],[GG DOCUMENTO]]="",0,lunediDiOggi+Movimenti[[#This Row],[GG DOCUMENTO]])</f>
        <v>46303</v>
      </c>
      <c r="K194" s="85">
        <f ca="1">IF(Movimenti[[#This Row],[GG SCADENZA]]="",0,lunediDiOggi+Movimenti[[#This Row],[GG SCADENZA]])</f>
        <v>46345</v>
      </c>
      <c r="M194" s="50" t="str">
        <f>IFERROR(VLOOKUP(C194,MATRICI!$A$4:$C$200,2,FALSE),"")</f>
        <v>1 OPERATIVA</v>
      </c>
      <c r="N194" s="48" t="str">
        <f t="shared" si="18"/>
        <v>ENTRATE</v>
      </c>
      <c r="O194" s="48" t="str">
        <f t="shared" ca="1" si="19"/>
        <v>2026-11-16 (S47)</v>
      </c>
      <c r="P194" s="48" t="str">
        <f t="shared" ca="1" si="20"/>
        <v>2026-11</v>
      </c>
      <c r="Q194" s="48" t="str">
        <f t="shared" ca="1" si="21"/>
        <v/>
      </c>
      <c r="R194" s="48" t="str">
        <f t="shared" ca="1" si="22"/>
        <v>NO</v>
      </c>
      <c r="S194" s="48" t="str">
        <f t="shared" ca="1" si="23"/>
        <v>DA FARE</v>
      </c>
      <c r="T194" s="48" t="str">
        <f t="shared" ca="1" si="24"/>
        <v>NO</v>
      </c>
      <c r="U194" s="48" t="str">
        <f t="shared" ca="1" si="25"/>
        <v>NO</v>
      </c>
      <c r="V194" s="48" t="str">
        <f t="shared" ca="1" si="26"/>
        <v>SI</v>
      </c>
      <c r="W194" s="48" t="str">
        <f>IFERROR(VLOOKUP(C194,MATRICI!$A$4:$C$200,3,FALSE),"")</f>
        <v>DSO</v>
      </c>
      <c r="X194" s="83">
        <v>115</v>
      </c>
      <c r="Y194" s="83">
        <v>73</v>
      </c>
      <c r="Z194" s="83">
        <v>115</v>
      </c>
    </row>
    <row r="195" spans="1:26" x14ac:dyDescent="0.3">
      <c r="A195" s="7">
        <f ca="1">lunediDiOggi+Movimenti[[#This Row],[GG MOVIMENTO]]</f>
        <v>46351</v>
      </c>
      <c r="B195" s="5" t="s">
        <v>150</v>
      </c>
      <c r="C195" s="5" t="s">
        <v>21</v>
      </c>
      <c r="D195" s="6">
        <v>-1850</v>
      </c>
      <c r="E195" s="5" t="s">
        <v>25</v>
      </c>
      <c r="F195" s="5" t="s">
        <v>29</v>
      </c>
      <c r="G195" s="5" t="s">
        <v>31</v>
      </c>
      <c r="H195" s="5" t="s">
        <v>36</v>
      </c>
      <c r="J195" s="85">
        <f>IF(Movimenti[[#This Row],[GG DOCUMENTO]]="",0,lunediDiOggi+Movimenti[[#This Row],[GG DOCUMENTO]])</f>
        <v>0</v>
      </c>
      <c r="K195" s="85">
        <f ca="1">IF(Movimenti[[#This Row],[GG SCADENZA]]="",0,lunediDiOggi+Movimenti[[#This Row],[GG SCADENZA]])</f>
        <v>46351</v>
      </c>
      <c r="M195" s="50" t="str">
        <f>IFERROR(VLOOKUP(C195,MATRICI!$A$4:$C$200,2,FALSE),"")</f>
        <v>3 FINANZIAMENTI</v>
      </c>
      <c r="N195" s="48" t="str">
        <f t="shared" ref="N195:N258" si="27">IF(D195&gt;=0,"ENTRATE","USCITE")</f>
        <v>USCITE</v>
      </c>
      <c r="O195" s="48" t="str">
        <f t="shared" ref="O195:O258" ca="1" si="28">YEAR((INT(A195)-WEEKDAY(INT(A195),3)))&amp;"-"&amp;RIGHT("0"&amp;MONTH((INT(A195)-WEEKDAY(INT(A195),3))),2)&amp;"-"&amp;RIGHT("0"&amp;DAY((INT(A195)-WEEKDAY(INT(A195),3))),2)&amp;" (S"&amp;RIGHT("0"&amp;_xlfn.ISOWEEKNUM(INT(A195)),2)&amp;")"</f>
        <v>2026-11-23 (S48)</v>
      </c>
      <c r="P195" s="48" t="str">
        <f t="shared" ref="P195:P258" ca="1" si="29">YEAR(INT(A195))&amp;"-"&amp;RIGHT("0"&amp;MONTH(INT(A195)),2)</f>
        <v>2026-11</v>
      </c>
      <c r="Q195" s="48" t="str">
        <f t="shared" ref="Q195:Q258" ca="1" si="30">IF(OR(F195&lt;&gt;"SI",N(K195)=0),"",INT(A195)-INT(K195))</f>
        <v/>
      </c>
      <c r="R195" s="48" t="str">
        <f t="shared" ref="R195:R258" ca="1" si="31">IF(AND(INT(A195)&gt;=EDATE(TODAY(),-12),INT(A195)&lt;=TODAY()),"SI","NO")</f>
        <v>NO</v>
      </c>
      <c r="S195" s="48" t="str">
        <f t="shared" ref="S195:S258" ca="1" si="32">IF(F195="SI","ESEGUITO",IF(INT(A195)&lt;TODAY()-WEEKDAY(TODAY(),3),"IN RITARDO","DA FARE"))</f>
        <v>DA FARE</v>
      </c>
      <c r="T195" s="48" t="str">
        <f t="shared" ref="T195:T258" ca="1" si="33">IF(AND(F195="SI",INT(A195)&gt;=TODAY()-WEEKDAY(TODAY(),3)-28,INT(A195)&lt;=TODAY()),"SI","NO")</f>
        <v>NO</v>
      </c>
      <c r="U195" s="48" t="str">
        <f t="shared" ref="U195:U258" ca="1" si="34">IF(AND(F195="NO",INT(A195)&gt;=TODAY()-WEEKDAY(TODAY(),3),INT(A195)&lt;TODAY()-WEEKDAY(TODAY(),3)+91),"SI","NO")</f>
        <v>NO</v>
      </c>
      <c r="V195" s="48" t="str">
        <f t="shared" ref="V195:V258" ca="1" si="35">IF(AND(F195="NO",INT(A195)&gt;=EOMONTH(TODAY(),-1)+1,INT(A195)&lt;EDATE(EOMONTH(TODAY(),-1)+1,13)),"SI","NO")</f>
        <v>SI</v>
      </c>
      <c r="W195" s="48">
        <f>IFERROR(VLOOKUP(C195,MATRICI!$A$4:$C$200,3,FALSE),"")</f>
        <v>0</v>
      </c>
      <c r="X195" s="83">
        <v>121</v>
      </c>
      <c r="Y195" s="83"/>
      <c r="Z195" s="83">
        <v>121</v>
      </c>
    </row>
    <row r="196" spans="1:26" x14ac:dyDescent="0.3">
      <c r="A196" s="7">
        <f ca="1">lunediDiOggi+Movimenti[[#This Row],[GG MOVIMENTO]]</f>
        <v>46353</v>
      </c>
      <c r="B196" s="5" t="s">
        <v>149</v>
      </c>
      <c r="C196" s="5" t="s">
        <v>9</v>
      </c>
      <c r="D196" s="6">
        <v>-3100</v>
      </c>
      <c r="E196" s="5" t="s">
        <v>25</v>
      </c>
      <c r="F196" s="5" t="s">
        <v>29</v>
      </c>
      <c r="G196" s="5" t="s">
        <v>31</v>
      </c>
      <c r="H196" s="5" t="s">
        <v>36</v>
      </c>
      <c r="J196" s="85">
        <f>IF(Movimenti[[#This Row],[GG DOCUMENTO]]="",0,lunediDiOggi+Movimenti[[#This Row],[GG DOCUMENTO]])</f>
        <v>0</v>
      </c>
      <c r="K196" s="85">
        <f ca="1">IF(Movimenti[[#This Row],[GG SCADENZA]]="",0,lunediDiOggi+Movimenti[[#This Row],[GG SCADENZA]])</f>
        <v>46353</v>
      </c>
      <c r="M196" s="50" t="str">
        <f>IFERROR(VLOOKUP(C196,MATRICI!$A$4:$C$200,2,FALSE),"")</f>
        <v>1 OPERATIVA</v>
      </c>
      <c r="N196" s="48" t="str">
        <f t="shared" si="27"/>
        <v>USCITE</v>
      </c>
      <c r="O196" s="48" t="str">
        <f t="shared" ca="1" si="28"/>
        <v>2026-11-23 (S48)</v>
      </c>
      <c r="P196" s="48" t="str">
        <f t="shared" ca="1" si="29"/>
        <v>2026-11</v>
      </c>
      <c r="Q196" s="48" t="str">
        <f t="shared" ca="1" si="30"/>
        <v/>
      </c>
      <c r="R196" s="48" t="str">
        <f t="shared" ca="1" si="31"/>
        <v>NO</v>
      </c>
      <c r="S196" s="48" t="str">
        <f t="shared" ca="1" si="32"/>
        <v>DA FARE</v>
      </c>
      <c r="T196" s="48" t="str">
        <f t="shared" ca="1" si="33"/>
        <v>NO</v>
      </c>
      <c r="U196" s="48" t="str">
        <f t="shared" ca="1" si="34"/>
        <v>NO</v>
      </c>
      <c r="V196" s="48" t="str">
        <f t="shared" ca="1" si="35"/>
        <v>SI</v>
      </c>
      <c r="W196" s="48">
        <f>IFERROR(VLOOKUP(C196,MATRICI!$A$4:$C$200,3,FALSE),"")</f>
        <v>0</v>
      </c>
      <c r="X196" s="83">
        <v>123</v>
      </c>
      <c r="Y196" s="83"/>
      <c r="Z196" s="83">
        <v>123</v>
      </c>
    </row>
    <row r="197" spans="1:26" x14ac:dyDescent="0.3">
      <c r="A197" s="7">
        <f ca="1">lunediDiOggi+Movimenti[[#This Row],[GG MOVIMENTO]]</f>
        <v>46360</v>
      </c>
      <c r="B197" s="5" t="s">
        <v>192</v>
      </c>
      <c r="C197" s="5" t="s">
        <v>6</v>
      </c>
      <c r="D197" s="6">
        <v>-7900</v>
      </c>
      <c r="E197" s="5" t="s">
        <v>25</v>
      </c>
      <c r="F197" s="5" t="s">
        <v>29</v>
      </c>
      <c r="G197" s="5" t="s">
        <v>31</v>
      </c>
      <c r="H197" s="5" t="s">
        <v>35</v>
      </c>
      <c r="J197" s="85">
        <f ca="1">IF(Movimenti[[#This Row],[GG DOCUMENTO]]="",0,lunediDiOggi+Movimenti[[#This Row],[GG DOCUMENTO]])</f>
        <v>46308</v>
      </c>
      <c r="K197" s="85">
        <f ca="1">IF(Movimenti[[#This Row],[GG SCADENZA]]="",0,lunediDiOggi+Movimenti[[#This Row],[GG SCADENZA]])</f>
        <v>46360</v>
      </c>
      <c r="M197" s="50" t="str">
        <f>IFERROR(VLOOKUP(C197,MATRICI!$A$4:$C$200,2,FALSE),"")</f>
        <v>1 OPERATIVA</v>
      </c>
      <c r="N197" s="48" t="str">
        <f t="shared" si="27"/>
        <v>USCITE</v>
      </c>
      <c r="O197" s="48" t="str">
        <f t="shared" ca="1" si="28"/>
        <v>2026-11-30 (S49)</v>
      </c>
      <c r="P197" s="48" t="str">
        <f t="shared" ca="1" si="29"/>
        <v>2026-12</v>
      </c>
      <c r="Q197" s="48" t="str">
        <f t="shared" ca="1" si="30"/>
        <v/>
      </c>
      <c r="R197" s="48" t="str">
        <f t="shared" ca="1" si="31"/>
        <v>NO</v>
      </c>
      <c r="S197" s="48" t="str">
        <f t="shared" ca="1" si="32"/>
        <v>DA FARE</v>
      </c>
      <c r="T197" s="48" t="str">
        <f t="shared" ca="1" si="33"/>
        <v>NO</v>
      </c>
      <c r="U197" s="48" t="str">
        <f t="shared" ca="1" si="34"/>
        <v>NO</v>
      </c>
      <c r="V197" s="48" t="str">
        <f t="shared" ca="1" si="35"/>
        <v>SI</v>
      </c>
      <c r="W197" s="48" t="str">
        <f>IFERROR(VLOOKUP(C197,MATRICI!$A$4:$C$200,3,FALSE),"")</f>
        <v>DPO</v>
      </c>
      <c r="X197" s="83">
        <v>130</v>
      </c>
      <c r="Y197" s="83">
        <v>78</v>
      </c>
      <c r="Z197" s="83">
        <v>130</v>
      </c>
    </row>
    <row r="198" spans="1:26" x14ac:dyDescent="0.3">
      <c r="A198" s="7">
        <f ca="1">lunediDiOggi+Movimenti[[#This Row],[GG MOVIMENTO]]</f>
        <v>46362</v>
      </c>
      <c r="B198" s="5" t="s">
        <v>190</v>
      </c>
      <c r="C198" s="5" t="s">
        <v>3</v>
      </c>
      <c r="D198" s="6">
        <v>27000</v>
      </c>
      <c r="E198" s="5" t="s">
        <v>25</v>
      </c>
      <c r="F198" s="5" t="s">
        <v>29</v>
      </c>
      <c r="G198" s="5" t="s">
        <v>31</v>
      </c>
      <c r="H198" s="5" t="s">
        <v>34</v>
      </c>
      <c r="J198" s="85">
        <f ca="1">IF(Movimenti[[#This Row],[GG DOCUMENTO]]="",0,lunediDiOggi+Movimenti[[#This Row],[GG DOCUMENTO]])</f>
        <v>46317</v>
      </c>
      <c r="K198" s="85">
        <f ca="1">IF(Movimenti[[#This Row],[GG SCADENZA]]="",0,lunediDiOggi+Movimenti[[#This Row],[GG SCADENZA]])</f>
        <v>46362</v>
      </c>
      <c r="M198" s="50" t="str">
        <f>IFERROR(VLOOKUP(C198,MATRICI!$A$4:$C$200,2,FALSE),"")</f>
        <v>1 OPERATIVA</v>
      </c>
      <c r="N198" s="48" t="str">
        <f t="shared" si="27"/>
        <v>ENTRATE</v>
      </c>
      <c r="O198" s="48" t="str">
        <f t="shared" ca="1" si="28"/>
        <v>2026-11-30 (S49)</v>
      </c>
      <c r="P198" s="48" t="str">
        <f t="shared" ca="1" si="29"/>
        <v>2026-12</v>
      </c>
      <c r="Q198" s="48" t="str">
        <f t="shared" ca="1" si="30"/>
        <v/>
      </c>
      <c r="R198" s="48" t="str">
        <f t="shared" ca="1" si="31"/>
        <v>NO</v>
      </c>
      <c r="S198" s="48" t="str">
        <f t="shared" ca="1" si="32"/>
        <v>DA FARE</v>
      </c>
      <c r="T198" s="48" t="str">
        <f t="shared" ca="1" si="33"/>
        <v>NO</v>
      </c>
      <c r="U198" s="48" t="str">
        <f t="shared" ca="1" si="34"/>
        <v>NO</v>
      </c>
      <c r="V198" s="48" t="str">
        <f t="shared" ca="1" si="35"/>
        <v>SI</v>
      </c>
      <c r="W198" s="48" t="str">
        <f>IFERROR(VLOOKUP(C198,MATRICI!$A$4:$C$200,3,FALSE),"")</f>
        <v>DSO</v>
      </c>
      <c r="X198" s="83">
        <v>132</v>
      </c>
      <c r="Y198" s="83">
        <v>87</v>
      </c>
      <c r="Z198" s="83">
        <v>132</v>
      </c>
    </row>
    <row r="199" spans="1:26" x14ac:dyDescent="0.3">
      <c r="A199" s="7">
        <f ca="1">lunediDiOggi+Movimenti[[#This Row],[GG MOVIMENTO]]</f>
        <v>46363</v>
      </c>
      <c r="B199" s="5" t="s">
        <v>8</v>
      </c>
      <c r="C199" s="5" t="s">
        <v>8</v>
      </c>
      <c r="D199" s="6">
        <v>-37000</v>
      </c>
      <c r="E199" s="5" t="s">
        <v>25</v>
      </c>
      <c r="F199" s="5" t="s">
        <v>29</v>
      </c>
      <c r="G199" s="5" t="s">
        <v>31</v>
      </c>
      <c r="H199" s="5" t="s">
        <v>34</v>
      </c>
      <c r="J199" s="85">
        <f>IF(Movimenti[[#This Row],[GG DOCUMENTO]]="",0,lunediDiOggi+Movimenti[[#This Row],[GG DOCUMENTO]])</f>
        <v>0</v>
      </c>
      <c r="K199" s="85">
        <f ca="1">IF(Movimenti[[#This Row],[GG SCADENZA]]="",0,lunediDiOggi+Movimenti[[#This Row],[GG SCADENZA]])</f>
        <v>46363</v>
      </c>
      <c r="M199" s="50" t="str">
        <f>IFERROR(VLOOKUP(C199,MATRICI!$A$4:$C$200,2,FALSE),"")</f>
        <v>1 OPERATIVA</v>
      </c>
      <c r="N199" s="48" t="str">
        <f t="shared" si="27"/>
        <v>USCITE</v>
      </c>
      <c r="O199" s="48" t="str">
        <f t="shared" ca="1" si="28"/>
        <v>2026-12-07 (S50)</v>
      </c>
      <c r="P199" s="48" t="str">
        <f t="shared" ca="1" si="29"/>
        <v>2026-12</v>
      </c>
      <c r="Q199" s="48" t="str">
        <f t="shared" ca="1" si="30"/>
        <v/>
      </c>
      <c r="R199" s="48" t="str">
        <f t="shared" ca="1" si="31"/>
        <v>NO</v>
      </c>
      <c r="S199" s="48" t="str">
        <f t="shared" ca="1" si="32"/>
        <v>DA FARE</v>
      </c>
      <c r="T199" s="48" t="str">
        <f t="shared" ca="1" si="33"/>
        <v>NO</v>
      </c>
      <c r="U199" s="48" t="str">
        <f t="shared" ca="1" si="34"/>
        <v>NO</v>
      </c>
      <c r="V199" s="48" t="str">
        <f t="shared" ca="1" si="35"/>
        <v>SI</v>
      </c>
      <c r="W199" s="48">
        <f>IFERROR(VLOOKUP(C199,MATRICI!$A$4:$C$200,3,FALSE),"")</f>
        <v>0</v>
      </c>
      <c r="X199" s="83">
        <v>133</v>
      </c>
      <c r="Y199" s="83"/>
      <c r="Z199" s="83">
        <v>133</v>
      </c>
    </row>
    <row r="200" spans="1:26" x14ac:dyDescent="0.3">
      <c r="A200" s="7">
        <f ca="1">lunediDiOggi+Movimenti[[#This Row],[GG MOVIMENTO]]</f>
        <v>46366</v>
      </c>
      <c r="B200" s="5" t="s">
        <v>78</v>
      </c>
      <c r="C200" s="5" t="s">
        <v>7</v>
      </c>
      <c r="D200" s="6">
        <v>-4300</v>
      </c>
      <c r="E200" s="5" t="s">
        <v>25</v>
      </c>
      <c r="F200" s="5" t="s">
        <v>29</v>
      </c>
      <c r="G200" s="5" t="s">
        <v>31</v>
      </c>
      <c r="H200" s="5" t="s">
        <v>34</v>
      </c>
      <c r="J200" s="85">
        <f ca="1">IF(Movimenti[[#This Row],[GG DOCUMENTO]]="",0,lunediDiOggi+Movimenti[[#This Row],[GG DOCUMENTO]])</f>
        <v>46306</v>
      </c>
      <c r="K200" s="85">
        <f ca="1">IF(Movimenti[[#This Row],[GG SCADENZA]]="",0,lunediDiOggi+Movimenti[[#This Row],[GG SCADENZA]])</f>
        <v>46366</v>
      </c>
      <c r="M200" s="50" t="str">
        <f>IFERROR(VLOOKUP(C200,MATRICI!$A$4:$C$200,2,FALSE),"")</f>
        <v>1 OPERATIVA</v>
      </c>
      <c r="N200" s="48" t="str">
        <f t="shared" si="27"/>
        <v>USCITE</v>
      </c>
      <c r="O200" s="48" t="str">
        <f t="shared" ca="1" si="28"/>
        <v>2026-12-07 (S50)</v>
      </c>
      <c r="P200" s="48" t="str">
        <f t="shared" ca="1" si="29"/>
        <v>2026-12</v>
      </c>
      <c r="Q200" s="48" t="str">
        <f t="shared" ca="1" si="30"/>
        <v/>
      </c>
      <c r="R200" s="48" t="str">
        <f t="shared" ca="1" si="31"/>
        <v>NO</v>
      </c>
      <c r="S200" s="48" t="str">
        <f t="shared" ca="1" si="32"/>
        <v>DA FARE</v>
      </c>
      <c r="T200" s="48" t="str">
        <f t="shared" ca="1" si="33"/>
        <v>NO</v>
      </c>
      <c r="U200" s="48" t="str">
        <f t="shared" ca="1" si="34"/>
        <v>NO</v>
      </c>
      <c r="V200" s="48" t="str">
        <f t="shared" ca="1" si="35"/>
        <v>SI</v>
      </c>
      <c r="W200" s="48" t="str">
        <f>IFERROR(VLOOKUP(C200,MATRICI!$A$4:$C$200,3,FALSE),"")</f>
        <v>DPO</v>
      </c>
      <c r="X200" s="83">
        <v>136</v>
      </c>
      <c r="Y200" s="83">
        <v>76</v>
      </c>
      <c r="Z200" s="83">
        <v>136</v>
      </c>
    </row>
    <row r="201" spans="1:26" x14ac:dyDescent="0.3">
      <c r="A201" s="7">
        <f ca="1">lunediDiOggi+Movimenti[[#This Row],[GG MOVIMENTO]]</f>
        <v>46372</v>
      </c>
      <c r="B201" s="5" t="s">
        <v>151</v>
      </c>
      <c r="C201" s="5" t="s">
        <v>21</v>
      </c>
      <c r="D201" s="6">
        <v>-2400</v>
      </c>
      <c r="E201" s="5" t="s">
        <v>25</v>
      </c>
      <c r="F201" s="5" t="s">
        <v>29</v>
      </c>
      <c r="G201" s="5" t="s">
        <v>31</v>
      </c>
      <c r="H201" s="5" t="s">
        <v>36</v>
      </c>
      <c r="J201" s="85">
        <f>IF(Movimenti[[#This Row],[GG DOCUMENTO]]="",0,lunediDiOggi+Movimenti[[#This Row],[GG DOCUMENTO]])</f>
        <v>0</v>
      </c>
      <c r="K201" s="85">
        <f ca="1">IF(Movimenti[[#This Row],[GG SCADENZA]]="",0,lunediDiOggi+Movimenti[[#This Row],[GG SCADENZA]])</f>
        <v>46372</v>
      </c>
      <c r="M201" s="50" t="str">
        <f>IFERROR(VLOOKUP(C201,MATRICI!$A$4:$C$200,2,FALSE),"")</f>
        <v>3 FINANZIAMENTI</v>
      </c>
      <c r="N201" s="48" t="str">
        <f t="shared" si="27"/>
        <v>USCITE</v>
      </c>
      <c r="O201" s="48" t="str">
        <f t="shared" ca="1" si="28"/>
        <v>2026-12-14 (S51)</v>
      </c>
      <c r="P201" s="48" t="str">
        <f t="shared" ca="1" si="29"/>
        <v>2026-12</v>
      </c>
      <c r="Q201" s="48" t="str">
        <f t="shared" ca="1" si="30"/>
        <v/>
      </c>
      <c r="R201" s="48" t="str">
        <f t="shared" ca="1" si="31"/>
        <v>NO</v>
      </c>
      <c r="S201" s="48" t="str">
        <f t="shared" ca="1" si="32"/>
        <v>DA FARE</v>
      </c>
      <c r="T201" s="48" t="str">
        <f t="shared" ca="1" si="33"/>
        <v>NO</v>
      </c>
      <c r="U201" s="48" t="str">
        <f t="shared" ca="1" si="34"/>
        <v>NO</v>
      </c>
      <c r="V201" s="48" t="str">
        <f t="shared" ca="1" si="35"/>
        <v>SI</v>
      </c>
      <c r="W201" s="48">
        <f>IFERROR(VLOOKUP(C201,MATRICI!$A$4:$C$200,3,FALSE),"")</f>
        <v>0</v>
      </c>
      <c r="X201" s="83">
        <v>142</v>
      </c>
      <c r="Y201" s="83"/>
      <c r="Z201" s="83">
        <v>142</v>
      </c>
    </row>
    <row r="202" spans="1:26" x14ac:dyDescent="0.3">
      <c r="A202" s="7">
        <f ca="1">lunediDiOggi+Movimenti[[#This Row],[GG MOVIMENTO]]</f>
        <v>46373</v>
      </c>
      <c r="B202" s="5" t="s">
        <v>66</v>
      </c>
      <c r="C202" s="5" t="s">
        <v>11</v>
      </c>
      <c r="D202" s="6">
        <v>-8500</v>
      </c>
      <c r="E202" s="5" t="s">
        <v>25</v>
      </c>
      <c r="F202" s="5" t="s">
        <v>29</v>
      </c>
      <c r="G202" s="5" t="s">
        <v>31</v>
      </c>
      <c r="H202" s="5" t="s">
        <v>38</v>
      </c>
      <c r="J202" s="85">
        <f>IF(Movimenti[[#This Row],[GG DOCUMENTO]]="",0,lunediDiOggi+Movimenti[[#This Row],[GG DOCUMENTO]])</f>
        <v>0</v>
      </c>
      <c r="K202" s="85">
        <f ca="1">IF(Movimenti[[#This Row],[GG SCADENZA]]="",0,lunediDiOggi+Movimenti[[#This Row],[GG SCADENZA]])</f>
        <v>46373</v>
      </c>
      <c r="M202" s="50" t="str">
        <f>IFERROR(VLOOKUP(C202,MATRICI!$A$4:$C$200,2,FALSE),"")</f>
        <v>1 OPERATIVA</v>
      </c>
      <c r="N202" s="48" t="str">
        <f t="shared" si="27"/>
        <v>USCITE</v>
      </c>
      <c r="O202" s="48" t="str">
        <f t="shared" ca="1" si="28"/>
        <v>2026-12-14 (S51)</v>
      </c>
      <c r="P202" s="48" t="str">
        <f t="shared" ca="1" si="29"/>
        <v>2026-12</v>
      </c>
      <c r="Q202" s="48" t="str">
        <f t="shared" ca="1" si="30"/>
        <v/>
      </c>
      <c r="R202" s="48" t="str">
        <f t="shared" ca="1" si="31"/>
        <v>NO</v>
      </c>
      <c r="S202" s="48" t="str">
        <f t="shared" ca="1" si="32"/>
        <v>DA FARE</v>
      </c>
      <c r="T202" s="48" t="str">
        <f t="shared" ca="1" si="33"/>
        <v>NO</v>
      </c>
      <c r="U202" s="48" t="str">
        <f t="shared" ca="1" si="34"/>
        <v>NO</v>
      </c>
      <c r="V202" s="48" t="str">
        <f t="shared" ca="1" si="35"/>
        <v>SI</v>
      </c>
      <c r="W202" s="48">
        <f>IFERROR(VLOOKUP(C202,MATRICI!$A$4:$C$200,3,FALSE),"")</f>
        <v>0</v>
      </c>
      <c r="X202" s="83">
        <v>143</v>
      </c>
      <c r="Y202" s="83"/>
      <c r="Z202" s="83">
        <v>143</v>
      </c>
    </row>
    <row r="203" spans="1:26" x14ac:dyDescent="0.3">
      <c r="A203" s="7">
        <f ca="1">lunediDiOggi+Movimenti[[#This Row],[GG MOVIMENTO]]</f>
        <v>46375</v>
      </c>
      <c r="B203" s="5" t="s">
        <v>191</v>
      </c>
      <c r="C203" s="5" t="s">
        <v>3</v>
      </c>
      <c r="D203" s="6">
        <v>32400</v>
      </c>
      <c r="E203" s="5" t="s">
        <v>26</v>
      </c>
      <c r="F203" s="5" t="s">
        <v>29</v>
      </c>
      <c r="G203" s="5" t="s">
        <v>31</v>
      </c>
      <c r="H203" s="5" t="s">
        <v>34</v>
      </c>
      <c r="J203" s="85">
        <f ca="1">IF(Movimenti[[#This Row],[GG DOCUMENTO]]="",0,lunediDiOggi+Movimenti[[#This Row],[GG DOCUMENTO]])</f>
        <v>46335</v>
      </c>
      <c r="K203" s="85">
        <f ca="1">IF(Movimenti[[#This Row],[GG SCADENZA]]="",0,lunediDiOggi+Movimenti[[#This Row],[GG SCADENZA]])</f>
        <v>46375</v>
      </c>
      <c r="M203" s="50" t="str">
        <f>IFERROR(VLOOKUP(C203,MATRICI!$A$4:$C$200,2,FALSE),"")</f>
        <v>1 OPERATIVA</v>
      </c>
      <c r="N203" s="48" t="str">
        <f t="shared" si="27"/>
        <v>ENTRATE</v>
      </c>
      <c r="O203" s="48" t="str">
        <f t="shared" ca="1" si="28"/>
        <v>2026-12-14 (S51)</v>
      </c>
      <c r="P203" s="48" t="str">
        <f t="shared" ca="1" si="29"/>
        <v>2026-12</v>
      </c>
      <c r="Q203" s="48" t="str">
        <f t="shared" ca="1" si="30"/>
        <v/>
      </c>
      <c r="R203" s="48" t="str">
        <f t="shared" ca="1" si="31"/>
        <v>NO</v>
      </c>
      <c r="S203" s="48" t="str">
        <f t="shared" ca="1" si="32"/>
        <v>DA FARE</v>
      </c>
      <c r="T203" s="48" t="str">
        <f t="shared" ca="1" si="33"/>
        <v>NO</v>
      </c>
      <c r="U203" s="48" t="str">
        <f t="shared" ca="1" si="34"/>
        <v>NO</v>
      </c>
      <c r="V203" s="48" t="str">
        <f t="shared" ca="1" si="35"/>
        <v>SI</v>
      </c>
      <c r="W203" s="48" t="str">
        <f>IFERROR(VLOOKUP(C203,MATRICI!$A$4:$C$200,3,FALSE),"")</f>
        <v>DSO</v>
      </c>
      <c r="X203" s="83">
        <v>145</v>
      </c>
      <c r="Y203" s="83">
        <v>105</v>
      </c>
      <c r="Z203" s="83">
        <v>145</v>
      </c>
    </row>
    <row r="204" spans="1:26" x14ac:dyDescent="0.3">
      <c r="A204" s="7">
        <f ca="1">lunediDiOggi+Movimenti[[#This Row],[GG MOVIMENTO]]</f>
        <v>46377</v>
      </c>
      <c r="B204" s="5" t="s">
        <v>200</v>
      </c>
      <c r="C204" s="5" t="s">
        <v>11</v>
      </c>
      <c r="D204" s="6">
        <v>-14000</v>
      </c>
      <c r="E204" s="5" t="s">
        <v>25</v>
      </c>
      <c r="F204" s="5" t="s">
        <v>29</v>
      </c>
      <c r="G204" s="5" t="s">
        <v>31</v>
      </c>
      <c r="H204" s="5" t="s">
        <v>38</v>
      </c>
      <c r="J204" s="85">
        <f>IF(Movimenti[[#This Row],[GG DOCUMENTO]]="",0,lunediDiOggi+Movimenti[[#This Row],[GG DOCUMENTO]])</f>
        <v>0</v>
      </c>
      <c r="K204" s="85">
        <f ca="1">IF(Movimenti[[#This Row],[GG SCADENZA]]="",0,lunediDiOggi+Movimenti[[#This Row],[GG SCADENZA]])</f>
        <v>46377</v>
      </c>
      <c r="L204" s="5" t="s">
        <v>201</v>
      </c>
      <c r="M204" s="50" t="str">
        <f>IFERROR(VLOOKUP(C204,MATRICI!$A$4:$C$200,2,FALSE),"")</f>
        <v>1 OPERATIVA</v>
      </c>
      <c r="N204" s="48" t="str">
        <f t="shared" si="27"/>
        <v>USCITE</v>
      </c>
      <c r="O204" s="48" t="str">
        <f t="shared" ca="1" si="28"/>
        <v>2026-12-21 (S52)</v>
      </c>
      <c r="P204" s="48" t="str">
        <f t="shared" ca="1" si="29"/>
        <v>2026-12</v>
      </c>
      <c r="Q204" s="48" t="str">
        <f t="shared" ca="1" si="30"/>
        <v/>
      </c>
      <c r="R204" s="48" t="str">
        <f t="shared" ca="1" si="31"/>
        <v>NO</v>
      </c>
      <c r="S204" s="48" t="str">
        <f t="shared" ca="1" si="32"/>
        <v>DA FARE</v>
      </c>
      <c r="T204" s="48" t="str">
        <f t="shared" ca="1" si="33"/>
        <v>NO</v>
      </c>
      <c r="U204" s="48" t="str">
        <f t="shared" ca="1" si="34"/>
        <v>NO</v>
      </c>
      <c r="V204" s="48" t="str">
        <f t="shared" ca="1" si="35"/>
        <v>SI</v>
      </c>
      <c r="W204" s="48">
        <f>IFERROR(VLOOKUP(C204,MATRICI!$A$4:$C$200,3,FALSE),"")</f>
        <v>0</v>
      </c>
      <c r="X204" s="83">
        <v>147</v>
      </c>
      <c r="Y204" s="83"/>
      <c r="Z204" s="83">
        <v>147</v>
      </c>
    </row>
    <row r="205" spans="1:26" x14ac:dyDescent="0.3">
      <c r="A205" s="7">
        <f ca="1">lunediDiOggi+Movimenti[[#This Row],[GG MOVIMENTO]]</f>
        <v>46381</v>
      </c>
      <c r="B205" s="5" t="s">
        <v>150</v>
      </c>
      <c r="C205" s="5" t="s">
        <v>21</v>
      </c>
      <c r="D205" s="6">
        <v>-1850</v>
      </c>
      <c r="E205" s="5" t="s">
        <v>25</v>
      </c>
      <c r="F205" s="5" t="s">
        <v>29</v>
      </c>
      <c r="G205" s="5" t="s">
        <v>31</v>
      </c>
      <c r="H205" s="5" t="s">
        <v>36</v>
      </c>
      <c r="J205" s="85">
        <f>IF(Movimenti[[#This Row],[GG DOCUMENTO]]="",0,lunediDiOggi+Movimenti[[#This Row],[GG DOCUMENTO]])</f>
        <v>0</v>
      </c>
      <c r="K205" s="85">
        <f ca="1">IF(Movimenti[[#This Row],[GG SCADENZA]]="",0,lunediDiOggi+Movimenti[[#This Row],[GG SCADENZA]])</f>
        <v>46381</v>
      </c>
      <c r="M205" s="50" t="str">
        <f>IFERROR(VLOOKUP(C205,MATRICI!$A$4:$C$200,2,FALSE),"")</f>
        <v>3 FINANZIAMENTI</v>
      </c>
      <c r="N205" s="48" t="str">
        <f t="shared" si="27"/>
        <v>USCITE</v>
      </c>
      <c r="O205" s="48" t="str">
        <f t="shared" ca="1" si="28"/>
        <v>2026-12-21 (S52)</v>
      </c>
      <c r="P205" s="48" t="str">
        <f t="shared" ca="1" si="29"/>
        <v>2026-12</v>
      </c>
      <c r="Q205" s="48" t="str">
        <f t="shared" ca="1" si="30"/>
        <v/>
      </c>
      <c r="R205" s="48" t="str">
        <f t="shared" ca="1" si="31"/>
        <v>NO</v>
      </c>
      <c r="S205" s="48" t="str">
        <f t="shared" ca="1" si="32"/>
        <v>DA FARE</v>
      </c>
      <c r="T205" s="48" t="str">
        <f t="shared" ca="1" si="33"/>
        <v>NO</v>
      </c>
      <c r="U205" s="48" t="str">
        <f t="shared" ca="1" si="34"/>
        <v>NO</v>
      </c>
      <c r="V205" s="48" t="str">
        <f t="shared" ca="1" si="35"/>
        <v>SI</v>
      </c>
      <c r="W205" s="48">
        <f>IFERROR(VLOOKUP(C205,MATRICI!$A$4:$C$200,3,FALSE),"")</f>
        <v>0</v>
      </c>
      <c r="X205" s="83">
        <v>151</v>
      </c>
      <c r="Y205" s="83"/>
      <c r="Z205" s="83">
        <v>151</v>
      </c>
    </row>
    <row r="206" spans="1:26" x14ac:dyDescent="0.3">
      <c r="A206" s="7">
        <f ca="1">lunediDiOggi+Movimenti[[#This Row],[GG MOVIMENTO]]</f>
        <v>46383</v>
      </c>
      <c r="B206" s="5" t="s">
        <v>149</v>
      </c>
      <c r="C206" s="5" t="s">
        <v>9</v>
      </c>
      <c r="D206" s="6">
        <v>-3100</v>
      </c>
      <c r="E206" s="5" t="s">
        <v>25</v>
      </c>
      <c r="F206" s="5" t="s">
        <v>29</v>
      </c>
      <c r="G206" s="5" t="s">
        <v>31</v>
      </c>
      <c r="H206" s="5" t="s">
        <v>36</v>
      </c>
      <c r="J206" s="85">
        <f>IF(Movimenti[[#This Row],[GG DOCUMENTO]]="",0,lunediDiOggi+Movimenti[[#This Row],[GG DOCUMENTO]])</f>
        <v>0</v>
      </c>
      <c r="K206" s="85">
        <f ca="1">IF(Movimenti[[#This Row],[GG SCADENZA]]="",0,lunediDiOggi+Movimenti[[#This Row],[GG SCADENZA]])</f>
        <v>46383</v>
      </c>
      <c r="M206" s="50" t="str">
        <f>IFERROR(VLOOKUP(C206,MATRICI!$A$4:$C$200,2,FALSE),"")</f>
        <v>1 OPERATIVA</v>
      </c>
      <c r="N206" s="48" t="str">
        <f t="shared" si="27"/>
        <v>USCITE</v>
      </c>
      <c r="O206" s="48" t="str">
        <f t="shared" ca="1" si="28"/>
        <v>2026-12-21 (S52)</v>
      </c>
      <c r="P206" s="48" t="str">
        <f t="shared" ca="1" si="29"/>
        <v>2026-12</v>
      </c>
      <c r="Q206" s="48" t="str">
        <f t="shared" ca="1" si="30"/>
        <v/>
      </c>
      <c r="R206" s="48" t="str">
        <f t="shared" ca="1" si="31"/>
        <v>NO</v>
      </c>
      <c r="S206" s="48" t="str">
        <f t="shared" ca="1" si="32"/>
        <v>DA FARE</v>
      </c>
      <c r="T206" s="48" t="str">
        <f t="shared" ca="1" si="33"/>
        <v>NO</v>
      </c>
      <c r="U206" s="48" t="str">
        <f t="shared" ca="1" si="34"/>
        <v>NO</v>
      </c>
      <c r="V206" s="48" t="str">
        <f t="shared" ca="1" si="35"/>
        <v>SI</v>
      </c>
      <c r="W206" s="48">
        <f>IFERROR(VLOOKUP(C206,MATRICI!$A$4:$C$200,3,FALSE),"")</f>
        <v>0</v>
      </c>
      <c r="X206" s="83">
        <v>153</v>
      </c>
      <c r="Y206" s="83"/>
      <c r="Z206" s="83">
        <v>153</v>
      </c>
    </row>
    <row r="207" spans="1:26" x14ac:dyDescent="0.3">
      <c r="A207" s="7">
        <f ca="1">lunediDiOggi+Movimenti[[#This Row],[GG MOVIMENTO]]</f>
        <v>46391</v>
      </c>
      <c r="B207" s="5" t="s">
        <v>60</v>
      </c>
      <c r="C207" s="5" t="s">
        <v>6</v>
      </c>
      <c r="D207" s="6">
        <v>-9500</v>
      </c>
      <c r="E207" s="5" t="s">
        <v>25</v>
      </c>
      <c r="F207" s="5" t="s">
        <v>29</v>
      </c>
      <c r="G207" s="5" t="s">
        <v>31</v>
      </c>
      <c r="H207" s="5" t="s">
        <v>35</v>
      </c>
      <c r="J207" s="85">
        <f ca="1">IF(Movimenti[[#This Row],[GG DOCUMENTO]]="",0,lunediDiOggi+Movimenti[[#This Row],[GG DOCUMENTO]])</f>
        <v>46336</v>
      </c>
      <c r="K207" s="85">
        <f ca="1">IF(Movimenti[[#This Row],[GG SCADENZA]]="",0,lunediDiOggi+Movimenti[[#This Row],[GG SCADENZA]])</f>
        <v>46391</v>
      </c>
      <c r="M207" s="50" t="str">
        <f>IFERROR(VLOOKUP(C207,MATRICI!$A$4:$C$200,2,FALSE),"")</f>
        <v>1 OPERATIVA</v>
      </c>
      <c r="N207" s="48" t="str">
        <f t="shared" si="27"/>
        <v>USCITE</v>
      </c>
      <c r="O207" s="48" t="str">
        <f t="shared" ca="1" si="28"/>
        <v>2027-01-04 (S01)</v>
      </c>
      <c r="P207" s="48" t="str">
        <f t="shared" ca="1" si="29"/>
        <v>2027-01</v>
      </c>
      <c r="Q207" s="48" t="str">
        <f t="shared" ca="1" si="30"/>
        <v/>
      </c>
      <c r="R207" s="48" t="str">
        <f t="shared" ca="1" si="31"/>
        <v>NO</v>
      </c>
      <c r="S207" s="48" t="str">
        <f t="shared" ca="1" si="32"/>
        <v>DA FARE</v>
      </c>
      <c r="T207" s="48" t="str">
        <f t="shared" ca="1" si="33"/>
        <v>NO</v>
      </c>
      <c r="U207" s="48" t="str">
        <f t="shared" ca="1" si="34"/>
        <v>NO</v>
      </c>
      <c r="V207" s="48" t="str">
        <f t="shared" ca="1" si="35"/>
        <v>SI</v>
      </c>
      <c r="W207" s="48" t="str">
        <f>IFERROR(VLOOKUP(C207,MATRICI!$A$4:$C$200,3,FALSE),"")</f>
        <v>DPO</v>
      </c>
      <c r="X207" s="83">
        <v>161</v>
      </c>
      <c r="Y207" s="83">
        <v>106</v>
      </c>
      <c r="Z207" s="83">
        <v>161</v>
      </c>
    </row>
    <row r="208" spans="1:26" x14ac:dyDescent="0.3">
      <c r="A208" s="7">
        <f ca="1">lunediDiOggi+Movimenti[[#This Row],[GG MOVIMENTO]]</f>
        <v>46393</v>
      </c>
      <c r="B208" s="5" t="s">
        <v>193</v>
      </c>
      <c r="C208" s="5" t="s">
        <v>3</v>
      </c>
      <c r="D208" s="6">
        <v>30000</v>
      </c>
      <c r="E208" s="5" t="s">
        <v>25</v>
      </c>
      <c r="F208" s="5" t="s">
        <v>29</v>
      </c>
      <c r="G208" s="5" t="s">
        <v>31</v>
      </c>
      <c r="H208" s="5" t="s">
        <v>34</v>
      </c>
      <c r="J208" s="85">
        <f ca="1">IF(Movimenti[[#This Row],[GG DOCUMENTO]]="",0,lunediDiOggi+Movimenti[[#This Row],[GG DOCUMENTO]])</f>
        <v>46343</v>
      </c>
      <c r="K208" s="85">
        <f ca="1">IF(Movimenti[[#This Row],[GG SCADENZA]]="",0,lunediDiOggi+Movimenti[[#This Row],[GG SCADENZA]])</f>
        <v>46393</v>
      </c>
      <c r="M208" s="50" t="str">
        <f>IFERROR(VLOOKUP(C208,MATRICI!$A$4:$C$200,2,FALSE),"")</f>
        <v>1 OPERATIVA</v>
      </c>
      <c r="N208" s="48" t="str">
        <f t="shared" si="27"/>
        <v>ENTRATE</v>
      </c>
      <c r="O208" s="48" t="str">
        <f t="shared" ca="1" si="28"/>
        <v>2027-01-04 (S01)</v>
      </c>
      <c r="P208" s="48" t="str">
        <f t="shared" ca="1" si="29"/>
        <v>2027-01</v>
      </c>
      <c r="Q208" s="48" t="str">
        <f t="shared" ca="1" si="30"/>
        <v/>
      </c>
      <c r="R208" s="48" t="str">
        <f t="shared" ca="1" si="31"/>
        <v>NO</v>
      </c>
      <c r="S208" s="48" t="str">
        <f t="shared" ca="1" si="32"/>
        <v>DA FARE</v>
      </c>
      <c r="T208" s="48" t="str">
        <f t="shared" ca="1" si="33"/>
        <v>NO</v>
      </c>
      <c r="U208" s="48" t="str">
        <f t="shared" ca="1" si="34"/>
        <v>NO</v>
      </c>
      <c r="V208" s="48" t="str">
        <f t="shared" ca="1" si="35"/>
        <v>SI</v>
      </c>
      <c r="W208" s="48" t="str">
        <f>IFERROR(VLOOKUP(C208,MATRICI!$A$4:$C$200,3,FALSE),"")</f>
        <v>DSO</v>
      </c>
      <c r="X208" s="83">
        <v>163</v>
      </c>
      <c r="Y208" s="83">
        <v>113</v>
      </c>
      <c r="Z208" s="83">
        <v>163</v>
      </c>
    </row>
    <row r="209" spans="1:26" x14ac:dyDescent="0.3">
      <c r="A209" s="7">
        <f ca="1">lunediDiOggi+Movimenti[[#This Row],[GG MOVIMENTO]]</f>
        <v>46394</v>
      </c>
      <c r="B209" s="5" t="s">
        <v>8</v>
      </c>
      <c r="C209" s="5" t="s">
        <v>8</v>
      </c>
      <c r="D209" s="6">
        <v>-24800</v>
      </c>
      <c r="E209" s="5" t="s">
        <v>25</v>
      </c>
      <c r="F209" s="5" t="s">
        <v>29</v>
      </c>
      <c r="G209" s="5" t="s">
        <v>31</v>
      </c>
      <c r="H209" s="5" t="s">
        <v>34</v>
      </c>
      <c r="J209" s="85">
        <f>IF(Movimenti[[#This Row],[GG DOCUMENTO]]="",0,lunediDiOggi+Movimenti[[#This Row],[GG DOCUMENTO]])</f>
        <v>0</v>
      </c>
      <c r="K209" s="85">
        <f ca="1">IF(Movimenti[[#This Row],[GG SCADENZA]]="",0,lunediDiOggi+Movimenti[[#This Row],[GG SCADENZA]])</f>
        <v>46394</v>
      </c>
      <c r="M209" s="50" t="str">
        <f>IFERROR(VLOOKUP(C209,MATRICI!$A$4:$C$200,2,FALSE),"")</f>
        <v>1 OPERATIVA</v>
      </c>
      <c r="N209" s="48" t="str">
        <f t="shared" si="27"/>
        <v>USCITE</v>
      </c>
      <c r="O209" s="48" t="str">
        <f t="shared" ca="1" si="28"/>
        <v>2027-01-04 (S01)</v>
      </c>
      <c r="P209" s="48" t="str">
        <f t="shared" ca="1" si="29"/>
        <v>2027-01</v>
      </c>
      <c r="Q209" s="48" t="str">
        <f t="shared" ca="1" si="30"/>
        <v/>
      </c>
      <c r="R209" s="48" t="str">
        <f t="shared" ca="1" si="31"/>
        <v>NO</v>
      </c>
      <c r="S209" s="48" t="str">
        <f t="shared" ca="1" si="32"/>
        <v>DA FARE</v>
      </c>
      <c r="T209" s="48" t="str">
        <f t="shared" ca="1" si="33"/>
        <v>NO</v>
      </c>
      <c r="U209" s="48" t="str">
        <f t="shared" ca="1" si="34"/>
        <v>NO</v>
      </c>
      <c r="V209" s="48" t="str">
        <f t="shared" ca="1" si="35"/>
        <v>SI</v>
      </c>
      <c r="W209" s="48">
        <f>IFERROR(VLOOKUP(C209,MATRICI!$A$4:$C$200,3,FALSE),"")</f>
        <v>0</v>
      </c>
      <c r="X209" s="83">
        <v>164</v>
      </c>
      <c r="Y209" s="83"/>
      <c r="Z209" s="83">
        <v>164</v>
      </c>
    </row>
    <row r="210" spans="1:26" x14ac:dyDescent="0.3">
      <c r="A210" s="7">
        <f ca="1">lunediDiOggi+Movimenti[[#This Row],[GG MOVIMENTO]]</f>
        <v>46397</v>
      </c>
      <c r="B210" s="5" t="s">
        <v>78</v>
      </c>
      <c r="C210" s="5" t="s">
        <v>7</v>
      </c>
      <c r="D210" s="6">
        <v>-5500</v>
      </c>
      <c r="E210" s="5" t="s">
        <v>25</v>
      </c>
      <c r="F210" s="5" t="s">
        <v>29</v>
      </c>
      <c r="G210" s="5" t="s">
        <v>31</v>
      </c>
      <c r="H210" s="5" t="s">
        <v>34</v>
      </c>
      <c r="J210" s="85">
        <f ca="1">IF(Movimenti[[#This Row],[GG DOCUMENTO]]="",0,lunediDiOggi+Movimenti[[#This Row],[GG DOCUMENTO]])</f>
        <v>46347</v>
      </c>
      <c r="K210" s="85">
        <f ca="1">IF(Movimenti[[#This Row],[GG SCADENZA]]="",0,lunediDiOggi+Movimenti[[#This Row],[GG SCADENZA]])</f>
        <v>46397</v>
      </c>
      <c r="M210" s="50" t="str">
        <f>IFERROR(VLOOKUP(C210,MATRICI!$A$4:$C$200,2,FALSE),"")</f>
        <v>1 OPERATIVA</v>
      </c>
      <c r="N210" s="48" t="str">
        <f t="shared" si="27"/>
        <v>USCITE</v>
      </c>
      <c r="O210" s="48" t="str">
        <f t="shared" ca="1" si="28"/>
        <v>2027-01-04 (S01)</v>
      </c>
      <c r="P210" s="48" t="str">
        <f t="shared" ca="1" si="29"/>
        <v>2027-01</v>
      </c>
      <c r="Q210" s="48" t="str">
        <f t="shared" ca="1" si="30"/>
        <v/>
      </c>
      <c r="R210" s="48" t="str">
        <f t="shared" ca="1" si="31"/>
        <v>NO</v>
      </c>
      <c r="S210" s="48" t="str">
        <f t="shared" ca="1" si="32"/>
        <v>DA FARE</v>
      </c>
      <c r="T210" s="48" t="str">
        <f t="shared" ca="1" si="33"/>
        <v>NO</v>
      </c>
      <c r="U210" s="48" t="str">
        <f t="shared" ca="1" si="34"/>
        <v>NO</v>
      </c>
      <c r="V210" s="48" t="str">
        <f t="shared" ca="1" si="35"/>
        <v>SI</v>
      </c>
      <c r="W210" s="48" t="str">
        <f>IFERROR(VLOOKUP(C210,MATRICI!$A$4:$C$200,3,FALSE),"")</f>
        <v>DPO</v>
      </c>
      <c r="X210" s="83">
        <v>167</v>
      </c>
      <c r="Y210" s="83">
        <v>117</v>
      </c>
      <c r="Z210" s="83">
        <v>167</v>
      </c>
    </row>
    <row r="211" spans="1:26" x14ac:dyDescent="0.3">
      <c r="A211" s="7">
        <f ca="1">lunediDiOggi+Movimenti[[#This Row],[GG MOVIMENTO]]</f>
        <v>46401</v>
      </c>
      <c r="B211" s="5" t="s">
        <v>156</v>
      </c>
      <c r="C211" s="5" t="s">
        <v>17</v>
      </c>
      <c r="D211" s="6">
        <v>-20000</v>
      </c>
      <c r="E211" s="5" t="s">
        <v>25</v>
      </c>
      <c r="F211" s="5" t="s">
        <v>29</v>
      </c>
      <c r="G211" s="5" t="s">
        <v>32</v>
      </c>
      <c r="H211" s="5" t="s">
        <v>34</v>
      </c>
      <c r="J211" s="85">
        <f>IF(Movimenti[[#This Row],[GG DOCUMENTO]]="",0,lunediDiOggi+Movimenti[[#This Row],[GG DOCUMENTO]])</f>
        <v>0</v>
      </c>
      <c r="K211" s="85">
        <f ca="1">IF(Movimenti[[#This Row],[GG SCADENZA]]="",0,lunediDiOggi+Movimenti[[#This Row],[GG SCADENZA]])</f>
        <v>46401</v>
      </c>
      <c r="M211" s="50" t="str">
        <f>IFERROR(VLOOKUP(C211,MATRICI!$A$4:$C$200,2,FALSE),"")</f>
        <v>2 INVESTIMENTI</v>
      </c>
      <c r="N211" s="48" t="str">
        <f t="shared" si="27"/>
        <v>USCITE</v>
      </c>
      <c r="O211" s="48" t="str">
        <f t="shared" ca="1" si="28"/>
        <v>2027-01-11 (S02)</v>
      </c>
      <c r="P211" s="48" t="str">
        <f t="shared" ca="1" si="29"/>
        <v>2027-01</v>
      </c>
      <c r="Q211" s="48" t="str">
        <f t="shared" ca="1" si="30"/>
        <v/>
      </c>
      <c r="R211" s="48" t="str">
        <f t="shared" ca="1" si="31"/>
        <v>NO</v>
      </c>
      <c r="S211" s="48" t="str">
        <f t="shared" ca="1" si="32"/>
        <v>DA FARE</v>
      </c>
      <c r="T211" s="48" t="str">
        <f t="shared" ca="1" si="33"/>
        <v>NO</v>
      </c>
      <c r="U211" s="48" t="str">
        <f t="shared" ca="1" si="34"/>
        <v>NO</v>
      </c>
      <c r="V211" s="48" t="str">
        <f t="shared" ca="1" si="35"/>
        <v>SI</v>
      </c>
      <c r="W211" s="48">
        <f>IFERROR(VLOOKUP(C211,MATRICI!$A$4:$C$200,3,FALSE),"")</f>
        <v>0</v>
      </c>
      <c r="X211" s="83">
        <v>171</v>
      </c>
      <c r="Y211" s="83"/>
      <c r="Z211" s="83">
        <v>171</v>
      </c>
    </row>
    <row r="212" spans="1:26" x14ac:dyDescent="0.3">
      <c r="A212" s="7">
        <f ca="1">lunediDiOggi+Movimenti[[#This Row],[GG MOVIMENTO]]</f>
        <v>46403</v>
      </c>
      <c r="B212" s="5" t="s">
        <v>151</v>
      </c>
      <c r="C212" s="5" t="s">
        <v>21</v>
      </c>
      <c r="D212" s="6">
        <v>-2400</v>
      </c>
      <c r="E212" s="5" t="s">
        <v>25</v>
      </c>
      <c r="F212" s="5" t="s">
        <v>29</v>
      </c>
      <c r="G212" s="5" t="s">
        <v>31</v>
      </c>
      <c r="H212" s="5" t="s">
        <v>36</v>
      </c>
      <c r="J212" s="85">
        <f>IF(Movimenti[[#This Row],[GG DOCUMENTO]]="",0,lunediDiOggi+Movimenti[[#This Row],[GG DOCUMENTO]])</f>
        <v>0</v>
      </c>
      <c r="K212" s="85">
        <f ca="1">IF(Movimenti[[#This Row],[GG SCADENZA]]="",0,lunediDiOggi+Movimenti[[#This Row],[GG SCADENZA]])</f>
        <v>46403</v>
      </c>
      <c r="M212" s="50" t="str">
        <f>IFERROR(VLOOKUP(C212,MATRICI!$A$4:$C$200,2,FALSE),"")</f>
        <v>3 FINANZIAMENTI</v>
      </c>
      <c r="N212" s="48" t="str">
        <f t="shared" si="27"/>
        <v>USCITE</v>
      </c>
      <c r="O212" s="48" t="str">
        <f t="shared" ca="1" si="28"/>
        <v>2027-01-11 (S02)</v>
      </c>
      <c r="P212" s="48" t="str">
        <f t="shared" ca="1" si="29"/>
        <v>2027-01</v>
      </c>
      <c r="Q212" s="48" t="str">
        <f t="shared" ca="1" si="30"/>
        <v/>
      </c>
      <c r="R212" s="48" t="str">
        <f t="shared" ca="1" si="31"/>
        <v>NO</v>
      </c>
      <c r="S212" s="48" t="str">
        <f t="shared" ca="1" si="32"/>
        <v>DA FARE</v>
      </c>
      <c r="T212" s="48" t="str">
        <f t="shared" ca="1" si="33"/>
        <v>NO</v>
      </c>
      <c r="U212" s="48" t="str">
        <f t="shared" ca="1" si="34"/>
        <v>NO</v>
      </c>
      <c r="V212" s="48" t="str">
        <f t="shared" ca="1" si="35"/>
        <v>SI</v>
      </c>
      <c r="W212" s="48">
        <f>IFERROR(VLOOKUP(C212,MATRICI!$A$4:$C$200,3,FALSE),"")</f>
        <v>0</v>
      </c>
      <c r="X212" s="83">
        <v>173</v>
      </c>
      <c r="Y212" s="83"/>
      <c r="Z212" s="83">
        <v>173</v>
      </c>
    </row>
    <row r="213" spans="1:26" x14ac:dyDescent="0.3">
      <c r="A213" s="7">
        <f ca="1">lunediDiOggi+Movimenti[[#This Row],[GG MOVIMENTO]]</f>
        <v>46404</v>
      </c>
      <c r="B213" s="5" t="s">
        <v>66</v>
      </c>
      <c r="C213" s="5" t="s">
        <v>11</v>
      </c>
      <c r="D213" s="6">
        <v>-8500</v>
      </c>
      <c r="E213" s="5" t="s">
        <v>25</v>
      </c>
      <c r="F213" s="5" t="s">
        <v>29</v>
      </c>
      <c r="G213" s="5" t="s">
        <v>31</v>
      </c>
      <c r="H213" s="5" t="s">
        <v>38</v>
      </c>
      <c r="J213" s="85">
        <f>IF(Movimenti[[#This Row],[GG DOCUMENTO]]="",0,lunediDiOggi+Movimenti[[#This Row],[GG DOCUMENTO]])</f>
        <v>0</v>
      </c>
      <c r="K213" s="85">
        <f ca="1">IF(Movimenti[[#This Row],[GG SCADENZA]]="",0,lunediDiOggi+Movimenti[[#This Row],[GG SCADENZA]])</f>
        <v>46404</v>
      </c>
      <c r="M213" s="50" t="str">
        <f>IFERROR(VLOOKUP(C213,MATRICI!$A$4:$C$200,2,FALSE),"")</f>
        <v>1 OPERATIVA</v>
      </c>
      <c r="N213" s="48" t="str">
        <f t="shared" si="27"/>
        <v>USCITE</v>
      </c>
      <c r="O213" s="48" t="str">
        <f t="shared" ca="1" si="28"/>
        <v>2027-01-11 (S02)</v>
      </c>
      <c r="P213" s="48" t="str">
        <f t="shared" ca="1" si="29"/>
        <v>2027-01</v>
      </c>
      <c r="Q213" s="48" t="str">
        <f t="shared" ca="1" si="30"/>
        <v/>
      </c>
      <c r="R213" s="48" t="str">
        <f t="shared" ca="1" si="31"/>
        <v>NO</v>
      </c>
      <c r="S213" s="48" t="str">
        <f t="shared" ca="1" si="32"/>
        <v>DA FARE</v>
      </c>
      <c r="T213" s="48" t="str">
        <f t="shared" ca="1" si="33"/>
        <v>NO</v>
      </c>
      <c r="U213" s="48" t="str">
        <f t="shared" ca="1" si="34"/>
        <v>NO</v>
      </c>
      <c r="V213" s="48" t="str">
        <f t="shared" ca="1" si="35"/>
        <v>SI</v>
      </c>
      <c r="W213" s="48">
        <f>IFERROR(VLOOKUP(C213,MATRICI!$A$4:$C$200,3,FALSE),"")</f>
        <v>0</v>
      </c>
      <c r="X213" s="83">
        <v>174</v>
      </c>
      <c r="Y213" s="83"/>
      <c r="Z213" s="83">
        <v>174</v>
      </c>
    </row>
    <row r="214" spans="1:26" x14ac:dyDescent="0.3">
      <c r="A214" s="7">
        <f ca="1">lunediDiOggi+Movimenti[[#This Row],[GG MOVIMENTO]]</f>
        <v>46405</v>
      </c>
      <c r="B214" s="5" t="s">
        <v>152</v>
      </c>
      <c r="C214" s="5" t="s">
        <v>10</v>
      </c>
      <c r="D214" s="6">
        <v>-2400</v>
      </c>
      <c r="E214" s="5" t="s">
        <v>25</v>
      </c>
      <c r="F214" s="5" t="s">
        <v>29</v>
      </c>
      <c r="G214" s="5" t="s">
        <v>31</v>
      </c>
      <c r="H214" s="5" t="s">
        <v>36</v>
      </c>
      <c r="J214" s="85">
        <f ca="1">IF(Movimenti[[#This Row],[GG DOCUMENTO]]="",0,lunediDiOggi+Movimenti[[#This Row],[GG DOCUMENTO]])</f>
        <v>46347</v>
      </c>
      <c r="K214" s="85">
        <f ca="1">IF(Movimenti[[#This Row],[GG SCADENZA]]="",0,lunediDiOggi+Movimenti[[#This Row],[GG SCADENZA]])</f>
        <v>46405</v>
      </c>
      <c r="M214" s="50" t="str">
        <f>IFERROR(VLOOKUP(C214,MATRICI!$A$4:$C$200,2,FALSE),"")</f>
        <v>1 OPERATIVA</v>
      </c>
      <c r="N214" s="48" t="str">
        <f t="shared" si="27"/>
        <v>USCITE</v>
      </c>
      <c r="O214" s="48" t="str">
        <f t="shared" ca="1" si="28"/>
        <v>2027-01-18 (S03)</v>
      </c>
      <c r="P214" s="48" t="str">
        <f t="shared" ca="1" si="29"/>
        <v>2027-01</v>
      </c>
      <c r="Q214" s="48" t="str">
        <f t="shared" ca="1" si="30"/>
        <v/>
      </c>
      <c r="R214" s="48" t="str">
        <f t="shared" ca="1" si="31"/>
        <v>NO</v>
      </c>
      <c r="S214" s="48" t="str">
        <f t="shared" ca="1" si="32"/>
        <v>DA FARE</v>
      </c>
      <c r="T214" s="48" t="str">
        <f t="shared" ca="1" si="33"/>
        <v>NO</v>
      </c>
      <c r="U214" s="48" t="str">
        <f t="shared" ca="1" si="34"/>
        <v>NO</v>
      </c>
      <c r="V214" s="48" t="str">
        <f t="shared" ca="1" si="35"/>
        <v>SI</v>
      </c>
      <c r="W214" s="48" t="str">
        <f>IFERROR(VLOOKUP(C214,MATRICI!$A$4:$C$200,3,FALSE),"")</f>
        <v>DPO</v>
      </c>
      <c r="X214" s="83">
        <v>175</v>
      </c>
      <c r="Y214" s="83">
        <v>117</v>
      </c>
      <c r="Z214" s="83">
        <v>175</v>
      </c>
    </row>
    <row r="215" spans="1:26" x14ac:dyDescent="0.3">
      <c r="A215" s="7">
        <f ca="1">lunediDiOggi+Movimenti[[#This Row],[GG MOVIMENTO]]</f>
        <v>46406</v>
      </c>
      <c r="B215" s="5" t="s">
        <v>99</v>
      </c>
      <c r="C215" s="5" t="s">
        <v>3</v>
      </c>
      <c r="D215" s="6">
        <v>30000</v>
      </c>
      <c r="E215" s="5" t="s">
        <v>26</v>
      </c>
      <c r="F215" s="5" t="s">
        <v>29</v>
      </c>
      <c r="G215" s="5" t="s">
        <v>31</v>
      </c>
      <c r="H215" s="5" t="s">
        <v>34</v>
      </c>
      <c r="J215" s="85">
        <f ca="1">IF(Movimenti[[#This Row],[GG DOCUMENTO]]="",0,lunediDiOggi+Movimenti[[#This Row],[GG DOCUMENTO]])</f>
        <v>46361</v>
      </c>
      <c r="K215" s="85">
        <f ca="1">IF(Movimenti[[#This Row],[GG SCADENZA]]="",0,lunediDiOggi+Movimenti[[#This Row],[GG SCADENZA]])</f>
        <v>46406</v>
      </c>
      <c r="M215" s="50" t="str">
        <f>IFERROR(VLOOKUP(C215,MATRICI!$A$4:$C$200,2,FALSE),"")</f>
        <v>1 OPERATIVA</v>
      </c>
      <c r="N215" s="48" t="str">
        <f t="shared" si="27"/>
        <v>ENTRATE</v>
      </c>
      <c r="O215" s="48" t="str">
        <f t="shared" ca="1" si="28"/>
        <v>2027-01-18 (S03)</v>
      </c>
      <c r="P215" s="48" t="str">
        <f t="shared" ca="1" si="29"/>
        <v>2027-01</v>
      </c>
      <c r="Q215" s="48" t="str">
        <f t="shared" ca="1" si="30"/>
        <v/>
      </c>
      <c r="R215" s="48" t="str">
        <f t="shared" ca="1" si="31"/>
        <v>NO</v>
      </c>
      <c r="S215" s="48" t="str">
        <f t="shared" ca="1" si="32"/>
        <v>DA FARE</v>
      </c>
      <c r="T215" s="48" t="str">
        <f t="shared" ca="1" si="33"/>
        <v>NO</v>
      </c>
      <c r="U215" s="48" t="str">
        <f t="shared" ca="1" si="34"/>
        <v>NO</v>
      </c>
      <c r="V215" s="48" t="str">
        <f t="shared" ca="1" si="35"/>
        <v>SI</v>
      </c>
      <c r="W215" s="48" t="str">
        <f>IFERROR(VLOOKUP(C215,MATRICI!$A$4:$C$200,3,FALSE),"")</f>
        <v>DSO</v>
      </c>
      <c r="X215" s="83">
        <v>176</v>
      </c>
      <c r="Y215" s="83">
        <v>131</v>
      </c>
      <c r="Z215" s="83">
        <v>176</v>
      </c>
    </row>
    <row r="216" spans="1:26" x14ac:dyDescent="0.3">
      <c r="A216" s="7">
        <f ca="1">lunediDiOggi+Movimenti[[#This Row],[GG MOVIMENTO]]</f>
        <v>46412</v>
      </c>
      <c r="B216" s="5" t="s">
        <v>150</v>
      </c>
      <c r="C216" s="5" t="s">
        <v>21</v>
      </c>
      <c r="D216" s="6">
        <v>-1850</v>
      </c>
      <c r="E216" s="5" t="s">
        <v>25</v>
      </c>
      <c r="F216" s="5" t="s">
        <v>29</v>
      </c>
      <c r="G216" s="5" t="s">
        <v>31</v>
      </c>
      <c r="H216" s="5" t="s">
        <v>36</v>
      </c>
      <c r="J216" s="85">
        <f>IF(Movimenti[[#This Row],[GG DOCUMENTO]]="",0,lunediDiOggi+Movimenti[[#This Row],[GG DOCUMENTO]])</f>
        <v>0</v>
      </c>
      <c r="K216" s="85">
        <f ca="1">IF(Movimenti[[#This Row],[GG SCADENZA]]="",0,lunediDiOggi+Movimenti[[#This Row],[GG SCADENZA]])</f>
        <v>46412</v>
      </c>
      <c r="M216" s="50" t="str">
        <f>IFERROR(VLOOKUP(C216,MATRICI!$A$4:$C$200,2,FALSE),"")</f>
        <v>3 FINANZIAMENTI</v>
      </c>
      <c r="N216" s="48" t="str">
        <f t="shared" si="27"/>
        <v>USCITE</v>
      </c>
      <c r="O216" s="48" t="str">
        <f t="shared" ca="1" si="28"/>
        <v>2027-01-25 (S04)</v>
      </c>
      <c r="P216" s="48" t="str">
        <f t="shared" ca="1" si="29"/>
        <v>2027-01</v>
      </c>
      <c r="Q216" s="48" t="str">
        <f t="shared" ca="1" si="30"/>
        <v/>
      </c>
      <c r="R216" s="48" t="str">
        <f t="shared" ca="1" si="31"/>
        <v>NO</v>
      </c>
      <c r="S216" s="48" t="str">
        <f t="shared" ca="1" si="32"/>
        <v>DA FARE</v>
      </c>
      <c r="T216" s="48" t="str">
        <f t="shared" ca="1" si="33"/>
        <v>NO</v>
      </c>
      <c r="U216" s="48" t="str">
        <f t="shared" ca="1" si="34"/>
        <v>NO</v>
      </c>
      <c r="V216" s="48" t="str">
        <f t="shared" ca="1" si="35"/>
        <v>SI</v>
      </c>
      <c r="W216" s="48">
        <f>IFERROR(VLOOKUP(C216,MATRICI!$A$4:$C$200,3,FALSE),"")</f>
        <v>0</v>
      </c>
      <c r="X216" s="83">
        <v>182</v>
      </c>
      <c r="Y216" s="83"/>
      <c r="Z216" s="83">
        <v>182</v>
      </c>
    </row>
    <row r="217" spans="1:26" x14ac:dyDescent="0.3">
      <c r="A217" s="7">
        <f ca="1">lunediDiOggi+Movimenti[[#This Row],[GG MOVIMENTO]]</f>
        <v>46414</v>
      </c>
      <c r="B217" s="5" t="s">
        <v>149</v>
      </c>
      <c r="C217" s="5" t="s">
        <v>9</v>
      </c>
      <c r="D217" s="6">
        <v>-3100</v>
      </c>
      <c r="E217" s="5" t="s">
        <v>25</v>
      </c>
      <c r="F217" s="5" t="s">
        <v>29</v>
      </c>
      <c r="G217" s="5" t="s">
        <v>31</v>
      </c>
      <c r="H217" s="5" t="s">
        <v>36</v>
      </c>
      <c r="J217" s="85">
        <f>IF(Movimenti[[#This Row],[GG DOCUMENTO]]="",0,lunediDiOggi+Movimenti[[#This Row],[GG DOCUMENTO]])</f>
        <v>0</v>
      </c>
      <c r="K217" s="85">
        <f ca="1">IF(Movimenti[[#This Row],[GG SCADENZA]]="",0,lunediDiOggi+Movimenti[[#This Row],[GG SCADENZA]])</f>
        <v>46414</v>
      </c>
      <c r="M217" s="50" t="str">
        <f>IFERROR(VLOOKUP(C217,MATRICI!$A$4:$C$200,2,FALSE),"")</f>
        <v>1 OPERATIVA</v>
      </c>
      <c r="N217" s="48" t="str">
        <f t="shared" si="27"/>
        <v>USCITE</v>
      </c>
      <c r="O217" s="48" t="str">
        <f t="shared" ca="1" si="28"/>
        <v>2027-01-25 (S04)</v>
      </c>
      <c r="P217" s="48" t="str">
        <f t="shared" ca="1" si="29"/>
        <v>2027-01</v>
      </c>
      <c r="Q217" s="48" t="str">
        <f t="shared" ca="1" si="30"/>
        <v/>
      </c>
      <c r="R217" s="48" t="str">
        <f t="shared" ca="1" si="31"/>
        <v>NO</v>
      </c>
      <c r="S217" s="48" t="str">
        <f t="shared" ca="1" si="32"/>
        <v>DA FARE</v>
      </c>
      <c r="T217" s="48" t="str">
        <f t="shared" ca="1" si="33"/>
        <v>NO</v>
      </c>
      <c r="U217" s="48" t="str">
        <f t="shared" ca="1" si="34"/>
        <v>NO</v>
      </c>
      <c r="V217" s="48" t="str">
        <f t="shared" ca="1" si="35"/>
        <v>SI</v>
      </c>
      <c r="W217" s="48">
        <f>IFERROR(VLOOKUP(C217,MATRICI!$A$4:$C$200,3,FALSE),"")</f>
        <v>0</v>
      </c>
      <c r="X217" s="83">
        <v>184</v>
      </c>
      <c r="Y217" s="83"/>
      <c r="Z217" s="83">
        <v>184</v>
      </c>
    </row>
    <row r="218" spans="1:26" x14ac:dyDescent="0.3">
      <c r="A218" s="7">
        <f ca="1">lunediDiOggi+Movimenti[[#This Row],[GG MOVIMENTO]]</f>
        <v>46422</v>
      </c>
      <c r="B218" s="5" t="s">
        <v>189</v>
      </c>
      <c r="C218" s="5" t="s">
        <v>6</v>
      </c>
      <c r="D218" s="6">
        <v>-11100</v>
      </c>
      <c r="E218" s="5" t="s">
        <v>26</v>
      </c>
      <c r="F218" s="5" t="s">
        <v>29</v>
      </c>
      <c r="G218" s="5" t="s">
        <v>31</v>
      </c>
      <c r="H218" s="5" t="s">
        <v>35</v>
      </c>
      <c r="J218" s="85">
        <f ca="1">IF(Movimenti[[#This Row],[GG DOCUMENTO]]="",0,lunediDiOggi+Movimenti[[#This Row],[GG DOCUMENTO]])</f>
        <v>46360</v>
      </c>
      <c r="K218" s="85">
        <f ca="1">IF(Movimenti[[#This Row],[GG SCADENZA]]="",0,lunediDiOggi+Movimenti[[#This Row],[GG SCADENZA]])</f>
        <v>46422</v>
      </c>
      <c r="M218" s="50" t="str">
        <f>IFERROR(VLOOKUP(C218,MATRICI!$A$4:$C$200,2,FALSE),"")</f>
        <v>1 OPERATIVA</v>
      </c>
      <c r="N218" s="48" t="str">
        <f t="shared" si="27"/>
        <v>USCITE</v>
      </c>
      <c r="O218" s="48" t="str">
        <f t="shared" ca="1" si="28"/>
        <v>2027-02-01 (S05)</v>
      </c>
      <c r="P218" s="48" t="str">
        <f t="shared" ca="1" si="29"/>
        <v>2027-02</v>
      </c>
      <c r="Q218" s="48" t="str">
        <f t="shared" ca="1" si="30"/>
        <v/>
      </c>
      <c r="R218" s="48" t="str">
        <f t="shared" ca="1" si="31"/>
        <v>NO</v>
      </c>
      <c r="S218" s="48" t="str">
        <f t="shared" ca="1" si="32"/>
        <v>DA FARE</v>
      </c>
      <c r="T218" s="48" t="str">
        <f t="shared" ca="1" si="33"/>
        <v>NO</v>
      </c>
      <c r="U218" s="48" t="str">
        <f t="shared" ca="1" si="34"/>
        <v>NO</v>
      </c>
      <c r="V218" s="48" t="str">
        <f t="shared" ca="1" si="35"/>
        <v>SI</v>
      </c>
      <c r="W218" s="48" t="str">
        <f>IFERROR(VLOOKUP(C218,MATRICI!$A$4:$C$200,3,FALSE),"")</f>
        <v>DPO</v>
      </c>
      <c r="X218" s="83">
        <v>192</v>
      </c>
      <c r="Y218" s="83">
        <v>130</v>
      </c>
      <c r="Z218" s="83">
        <v>192</v>
      </c>
    </row>
    <row r="219" spans="1:26" x14ac:dyDescent="0.3">
      <c r="A219" s="7">
        <f ca="1">lunediDiOggi+Movimenti[[#This Row],[GG MOVIMENTO]]</f>
        <v>46424</v>
      </c>
      <c r="B219" s="5" t="s">
        <v>194</v>
      </c>
      <c r="C219" s="5" t="s">
        <v>3</v>
      </c>
      <c r="D219" s="6">
        <v>33000</v>
      </c>
      <c r="E219" s="5" t="s">
        <v>26</v>
      </c>
      <c r="F219" s="5" t="s">
        <v>29</v>
      </c>
      <c r="G219" s="5" t="s">
        <v>31</v>
      </c>
      <c r="H219" s="5" t="s">
        <v>34</v>
      </c>
      <c r="J219" s="85">
        <f ca="1">IF(Movimenti[[#This Row],[GG DOCUMENTO]]="",0,lunediDiOggi+Movimenti[[#This Row],[GG DOCUMENTO]])</f>
        <v>46386</v>
      </c>
      <c r="K219" s="85">
        <f ca="1">IF(Movimenti[[#This Row],[GG SCADENZA]]="",0,lunediDiOggi+Movimenti[[#This Row],[GG SCADENZA]])</f>
        <v>46424</v>
      </c>
      <c r="M219" s="50" t="str">
        <f>IFERROR(VLOOKUP(C219,MATRICI!$A$4:$C$200,2,FALSE),"")</f>
        <v>1 OPERATIVA</v>
      </c>
      <c r="N219" s="48" t="str">
        <f t="shared" si="27"/>
        <v>ENTRATE</v>
      </c>
      <c r="O219" s="48" t="str">
        <f t="shared" ca="1" si="28"/>
        <v>2027-02-01 (S05)</v>
      </c>
      <c r="P219" s="48" t="str">
        <f t="shared" ca="1" si="29"/>
        <v>2027-02</v>
      </c>
      <c r="Q219" s="48" t="str">
        <f t="shared" ca="1" si="30"/>
        <v/>
      </c>
      <c r="R219" s="48" t="str">
        <f t="shared" ca="1" si="31"/>
        <v>NO</v>
      </c>
      <c r="S219" s="48" t="str">
        <f t="shared" ca="1" si="32"/>
        <v>DA FARE</v>
      </c>
      <c r="T219" s="48" t="str">
        <f t="shared" ca="1" si="33"/>
        <v>NO</v>
      </c>
      <c r="U219" s="48" t="str">
        <f t="shared" ca="1" si="34"/>
        <v>NO</v>
      </c>
      <c r="V219" s="48" t="str">
        <f t="shared" ca="1" si="35"/>
        <v>SI</v>
      </c>
      <c r="W219" s="48" t="str">
        <f>IFERROR(VLOOKUP(C219,MATRICI!$A$4:$C$200,3,FALSE),"")</f>
        <v>DSO</v>
      </c>
      <c r="X219" s="83">
        <v>194</v>
      </c>
      <c r="Y219" s="83">
        <v>156</v>
      </c>
      <c r="Z219" s="83">
        <v>194</v>
      </c>
    </row>
    <row r="220" spans="1:26" x14ac:dyDescent="0.3">
      <c r="A220" s="7">
        <f ca="1">lunediDiOggi+Movimenti[[#This Row],[GG MOVIMENTO]]</f>
        <v>46425</v>
      </c>
      <c r="B220" s="5" t="s">
        <v>8</v>
      </c>
      <c r="C220" s="5" t="s">
        <v>8</v>
      </c>
      <c r="D220" s="6">
        <v>-24800</v>
      </c>
      <c r="E220" s="5" t="s">
        <v>25</v>
      </c>
      <c r="F220" s="5" t="s">
        <v>29</v>
      </c>
      <c r="G220" s="5" t="s">
        <v>31</v>
      </c>
      <c r="H220" s="5" t="s">
        <v>34</v>
      </c>
      <c r="J220" s="85">
        <f>IF(Movimenti[[#This Row],[GG DOCUMENTO]]="",0,lunediDiOggi+Movimenti[[#This Row],[GG DOCUMENTO]])</f>
        <v>0</v>
      </c>
      <c r="K220" s="85">
        <f ca="1">IF(Movimenti[[#This Row],[GG SCADENZA]]="",0,lunediDiOggi+Movimenti[[#This Row],[GG SCADENZA]])</f>
        <v>46425</v>
      </c>
      <c r="M220" s="50" t="str">
        <f>IFERROR(VLOOKUP(C220,MATRICI!$A$4:$C$200,2,FALSE),"")</f>
        <v>1 OPERATIVA</v>
      </c>
      <c r="N220" s="48" t="str">
        <f t="shared" si="27"/>
        <v>USCITE</v>
      </c>
      <c r="O220" s="48" t="str">
        <f t="shared" ca="1" si="28"/>
        <v>2027-02-01 (S05)</v>
      </c>
      <c r="P220" s="48" t="str">
        <f t="shared" ca="1" si="29"/>
        <v>2027-02</v>
      </c>
      <c r="Q220" s="48" t="str">
        <f t="shared" ca="1" si="30"/>
        <v/>
      </c>
      <c r="R220" s="48" t="str">
        <f t="shared" ca="1" si="31"/>
        <v>NO</v>
      </c>
      <c r="S220" s="48" t="str">
        <f t="shared" ca="1" si="32"/>
        <v>DA FARE</v>
      </c>
      <c r="T220" s="48" t="str">
        <f t="shared" ca="1" si="33"/>
        <v>NO</v>
      </c>
      <c r="U220" s="48" t="str">
        <f t="shared" ca="1" si="34"/>
        <v>NO</v>
      </c>
      <c r="V220" s="48" t="str">
        <f t="shared" ca="1" si="35"/>
        <v>SI</v>
      </c>
      <c r="W220" s="48">
        <f>IFERROR(VLOOKUP(C220,MATRICI!$A$4:$C$200,3,FALSE),"")</f>
        <v>0</v>
      </c>
      <c r="X220" s="83">
        <v>195</v>
      </c>
      <c r="Y220" s="83"/>
      <c r="Z220" s="83">
        <v>195</v>
      </c>
    </row>
    <row r="221" spans="1:26" x14ac:dyDescent="0.3">
      <c r="A221" s="7">
        <f ca="1">lunediDiOggi+Movimenti[[#This Row],[GG MOVIMENTO]]</f>
        <v>46428</v>
      </c>
      <c r="B221" s="5" t="s">
        <v>78</v>
      </c>
      <c r="C221" s="5" t="s">
        <v>7</v>
      </c>
      <c r="D221" s="6">
        <v>-6700</v>
      </c>
      <c r="E221" s="5" t="s">
        <v>26</v>
      </c>
      <c r="F221" s="5" t="s">
        <v>29</v>
      </c>
      <c r="G221" s="5" t="s">
        <v>31</v>
      </c>
      <c r="H221" s="5" t="s">
        <v>34</v>
      </c>
      <c r="J221" s="85">
        <f ca="1">IF(Movimenti[[#This Row],[GG DOCUMENTO]]="",0,lunediDiOggi+Movimenti[[#This Row],[GG DOCUMENTO]])</f>
        <v>46376</v>
      </c>
      <c r="K221" s="85">
        <f ca="1">IF(Movimenti[[#This Row],[GG SCADENZA]]="",0,lunediDiOggi+Movimenti[[#This Row],[GG SCADENZA]])</f>
        <v>46428</v>
      </c>
      <c r="M221" s="50" t="str">
        <f>IFERROR(VLOOKUP(C221,MATRICI!$A$4:$C$200,2,FALSE),"")</f>
        <v>1 OPERATIVA</v>
      </c>
      <c r="N221" s="48" t="str">
        <f t="shared" si="27"/>
        <v>USCITE</v>
      </c>
      <c r="O221" s="48" t="str">
        <f t="shared" ca="1" si="28"/>
        <v>2027-02-08 (S06)</v>
      </c>
      <c r="P221" s="48" t="str">
        <f t="shared" ca="1" si="29"/>
        <v>2027-02</v>
      </c>
      <c r="Q221" s="48" t="str">
        <f t="shared" ca="1" si="30"/>
        <v/>
      </c>
      <c r="R221" s="48" t="str">
        <f t="shared" ca="1" si="31"/>
        <v>NO</v>
      </c>
      <c r="S221" s="48" t="str">
        <f t="shared" ca="1" si="32"/>
        <v>DA FARE</v>
      </c>
      <c r="T221" s="48" t="str">
        <f t="shared" ca="1" si="33"/>
        <v>NO</v>
      </c>
      <c r="U221" s="48" t="str">
        <f t="shared" ca="1" si="34"/>
        <v>NO</v>
      </c>
      <c r="V221" s="48" t="str">
        <f t="shared" ca="1" si="35"/>
        <v>SI</v>
      </c>
      <c r="W221" s="48" t="str">
        <f>IFERROR(VLOOKUP(C221,MATRICI!$A$4:$C$200,3,FALSE),"")</f>
        <v>DPO</v>
      </c>
      <c r="X221" s="83">
        <v>198</v>
      </c>
      <c r="Y221" s="83">
        <v>146</v>
      </c>
      <c r="Z221" s="83">
        <v>198</v>
      </c>
    </row>
    <row r="222" spans="1:26" x14ac:dyDescent="0.3">
      <c r="A222" s="7">
        <f ca="1">lunediDiOggi+Movimenti[[#This Row],[GG MOVIMENTO]]</f>
        <v>46434</v>
      </c>
      <c r="B222" s="5" t="s">
        <v>151</v>
      </c>
      <c r="C222" s="5" t="s">
        <v>21</v>
      </c>
      <c r="D222" s="6">
        <v>-2400</v>
      </c>
      <c r="E222" s="5" t="s">
        <v>25</v>
      </c>
      <c r="F222" s="5" t="s">
        <v>29</v>
      </c>
      <c r="G222" s="5" t="s">
        <v>31</v>
      </c>
      <c r="H222" s="5" t="s">
        <v>36</v>
      </c>
      <c r="J222" s="85">
        <f>IF(Movimenti[[#This Row],[GG DOCUMENTO]]="",0,lunediDiOggi+Movimenti[[#This Row],[GG DOCUMENTO]])</f>
        <v>0</v>
      </c>
      <c r="K222" s="85">
        <f ca="1">IF(Movimenti[[#This Row],[GG SCADENZA]]="",0,lunediDiOggi+Movimenti[[#This Row],[GG SCADENZA]])</f>
        <v>46434</v>
      </c>
      <c r="M222" s="50" t="str">
        <f>IFERROR(VLOOKUP(C222,MATRICI!$A$4:$C$200,2,FALSE),"")</f>
        <v>3 FINANZIAMENTI</v>
      </c>
      <c r="N222" s="48" t="str">
        <f t="shared" si="27"/>
        <v>USCITE</v>
      </c>
      <c r="O222" s="48" t="str">
        <f t="shared" ca="1" si="28"/>
        <v>2027-02-15 (S07)</v>
      </c>
      <c r="P222" s="48" t="str">
        <f t="shared" ca="1" si="29"/>
        <v>2027-02</v>
      </c>
      <c r="Q222" s="48" t="str">
        <f t="shared" ca="1" si="30"/>
        <v/>
      </c>
      <c r="R222" s="48" t="str">
        <f t="shared" ca="1" si="31"/>
        <v>NO</v>
      </c>
      <c r="S222" s="48" t="str">
        <f t="shared" ca="1" si="32"/>
        <v>DA FARE</v>
      </c>
      <c r="T222" s="48" t="str">
        <f t="shared" ca="1" si="33"/>
        <v>NO</v>
      </c>
      <c r="U222" s="48" t="str">
        <f t="shared" ca="1" si="34"/>
        <v>NO</v>
      </c>
      <c r="V222" s="48" t="str">
        <f t="shared" ca="1" si="35"/>
        <v>SI</v>
      </c>
      <c r="W222" s="48">
        <f>IFERROR(VLOOKUP(C222,MATRICI!$A$4:$C$200,3,FALSE),"")</f>
        <v>0</v>
      </c>
      <c r="X222" s="83">
        <v>204</v>
      </c>
      <c r="Y222" s="83"/>
      <c r="Z222" s="83">
        <v>204</v>
      </c>
    </row>
    <row r="223" spans="1:26" x14ac:dyDescent="0.3">
      <c r="A223" s="7">
        <f ca="1">lunediDiOggi+Movimenti[[#This Row],[GG MOVIMENTO]]</f>
        <v>46435</v>
      </c>
      <c r="B223" s="5" t="s">
        <v>66</v>
      </c>
      <c r="C223" s="5" t="s">
        <v>11</v>
      </c>
      <c r="D223" s="6">
        <v>-8500</v>
      </c>
      <c r="E223" s="5" t="s">
        <v>25</v>
      </c>
      <c r="F223" s="5" t="s">
        <v>29</v>
      </c>
      <c r="G223" s="5" t="s">
        <v>31</v>
      </c>
      <c r="H223" s="5" t="s">
        <v>38</v>
      </c>
      <c r="J223" s="85">
        <f>IF(Movimenti[[#This Row],[GG DOCUMENTO]]="",0,lunediDiOggi+Movimenti[[#This Row],[GG DOCUMENTO]])</f>
        <v>0</v>
      </c>
      <c r="K223" s="85">
        <f ca="1">IF(Movimenti[[#This Row],[GG SCADENZA]]="",0,lunediDiOggi+Movimenti[[#This Row],[GG SCADENZA]])</f>
        <v>46435</v>
      </c>
      <c r="M223" s="50" t="str">
        <f>IFERROR(VLOOKUP(C223,MATRICI!$A$4:$C$200,2,FALSE),"")</f>
        <v>1 OPERATIVA</v>
      </c>
      <c r="N223" s="48" t="str">
        <f t="shared" si="27"/>
        <v>USCITE</v>
      </c>
      <c r="O223" s="48" t="str">
        <f t="shared" ca="1" si="28"/>
        <v>2027-02-15 (S07)</v>
      </c>
      <c r="P223" s="48" t="str">
        <f t="shared" ca="1" si="29"/>
        <v>2027-02</v>
      </c>
      <c r="Q223" s="48" t="str">
        <f t="shared" ca="1" si="30"/>
        <v/>
      </c>
      <c r="R223" s="48" t="str">
        <f t="shared" ca="1" si="31"/>
        <v>NO</v>
      </c>
      <c r="S223" s="48" t="str">
        <f t="shared" ca="1" si="32"/>
        <v>DA FARE</v>
      </c>
      <c r="T223" s="48" t="str">
        <f t="shared" ca="1" si="33"/>
        <v>NO</v>
      </c>
      <c r="U223" s="48" t="str">
        <f t="shared" ca="1" si="34"/>
        <v>NO</v>
      </c>
      <c r="V223" s="48" t="str">
        <f t="shared" ca="1" si="35"/>
        <v>SI</v>
      </c>
      <c r="W223" s="48">
        <f>IFERROR(VLOOKUP(C223,MATRICI!$A$4:$C$200,3,FALSE),"")</f>
        <v>0</v>
      </c>
      <c r="X223" s="83">
        <v>205</v>
      </c>
      <c r="Y223" s="83"/>
      <c r="Z223" s="83">
        <v>205</v>
      </c>
    </row>
    <row r="224" spans="1:26" x14ac:dyDescent="0.3">
      <c r="A224" s="7">
        <f ca="1">lunediDiOggi+Movimenti[[#This Row],[GG MOVIMENTO]]</f>
        <v>46437</v>
      </c>
      <c r="B224" s="5" t="s">
        <v>195</v>
      </c>
      <c r="C224" s="5" t="s">
        <v>3</v>
      </c>
      <c r="D224" s="6">
        <v>27600</v>
      </c>
      <c r="E224" s="5" t="s">
        <v>26</v>
      </c>
      <c r="F224" s="5" t="s">
        <v>29</v>
      </c>
      <c r="G224" s="5" t="s">
        <v>31</v>
      </c>
      <c r="H224" s="5" t="s">
        <v>34</v>
      </c>
      <c r="J224" s="85">
        <f ca="1">IF(Movimenti[[#This Row],[GG DOCUMENTO]]="",0,lunediDiOggi+Movimenti[[#This Row],[GG DOCUMENTO]])</f>
        <v>46395</v>
      </c>
      <c r="K224" s="85">
        <f ca="1">IF(Movimenti[[#This Row],[GG SCADENZA]]="",0,lunediDiOggi+Movimenti[[#This Row],[GG SCADENZA]])</f>
        <v>46437</v>
      </c>
      <c r="M224" s="50" t="str">
        <f>IFERROR(VLOOKUP(C224,MATRICI!$A$4:$C$200,2,FALSE),"")</f>
        <v>1 OPERATIVA</v>
      </c>
      <c r="N224" s="48" t="str">
        <f t="shared" si="27"/>
        <v>ENTRATE</v>
      </c>
      <c r="O224" s="48" t="str">
        <f t="shared" ca="1" si="28"/>
        <v>2027-02-15 (S07)</v>
      </c>
      <c r="P224" s="48" t="str">
        <f t="shared" ca="1" si="29"/>
        <v>2027-02</v>
      </c>
      <c r="Q224" s="48" t="str">
        <f t="shared" ca="1" si="30"/>
        <v/>
      </c>
      <c r="R224" s="48" t="str">
        <f t="shared" ca="1" si="31"/>
        <v>NO</v>
      </c>
      <c r="S224" s="48" t="str">
        <f t="shared" ca="1" si="32"/>
        <v>DA FARE</v>
      </c>
      <c r="T224" s="48" t="str">
        <f t="shared" ca="1" si="33"/>
        <v>NO</v>
      </c>
      <c r="U224" s="48" t="str">
        <f t="shared" ca="1" si="34"/>
        <v>NO</v>
      </c>
      <c r="V224" s="48" t="str">
        <f t="shared" ca="1" si="35"/>
        <v>SI</v>
      </c>
      <c r="W224" s="48" t="str">
        <f>IFERROR(VLOOKUP(C224,MATRICI!$A$4:$C$200,3,FALSE),"")</f>
        <v>DSO</v>
      </c>
      <c r="X224" s="83">
        <v>207</v>
      </c>
      <c r="Y224" s="83">
        <v>165</v>
      </c>
      <c r="Z224" s="83">
        <v>207</v>
      </c>
    </row>
    <row r="225" spans="1:26" x14ac:dyDescent="0.3">
      <c r="A225" s="7">
        <f ca="1">lunediDiOggi+Movimenti[[#This Row],[GG MOVIMENTO]]</f>
        <v>46443</v>
      </c>
      <c r="B225" s="5" t="s">
        <v>150</v>
      </c>
      <c r="C225" s="5" t="s">
        <v>21</v>
      </c>
      <c r="D225" s="6">
        <v>-1850</v>
      </c>
      <c r="E225" s="5" t="s">
        <v>25</v>
      </c>
      <c r="F225" s="5" t="s">
        <v>29</v>
      </c>
      <c r="G225" s="5" t="s">
        <v>31</v>
      </c>
      <c r="H225" s="5" t="s">
        <v>36</v>
      </c>
      <c r="J225" s="85">
        <f>IF(Movimenti[[#This Row],[GG DOCUMENTO]]="",0,lunediDiOggi+Movimenti[[#This Row],[GG DOCUMENTO]])</f>
        <v>0</v>
      </c>
      <c r="K225" s="85">
        <f ca="1">IF(Movimenti[[#This Row],[GG SCADENZA]]="",0,lunediDiOggi+Movimenti[[#This Row],[GG SCADENZA]])</f>
        <v>46443</v>
      </c>
      <c r="M225" s="50" t="str">
        <f>IFERROR(VLOOKUP(C225,MATRICI!$A$4:$C$200,2,FALSE),"")</f>
        <v>3 FINANZIAMENTI</v>
      </c>
      <c r="N225" s="48" t="str">
        <f t="shared" si="27"/>
        <v>USCITE</v>
      </c>
      <c r="O225" s="48" t="str">
        <f t="shared" ca="1" si="28"/>
        <v>2027-02-22 (S08)</v>
      </c>
      <c r="P225" s="48" t="str">
        <f t="shared" ca="1" si="29"/>
        <v>2027-02</v>
      </c>
      <c r="Q225" s="48" t="str">
        <f t="shared" ca="1" si="30"/>
        <v/>
      </c>
      <c r="R225" s="48" t="str">
        <f t="shared" ca="1" si="31"/>
        <v>NO</v>
      </c>
      <c r="S225" s="48" t="str">
        <f t="shared" ca="1" si="32"/>
        <v>DA FARE</v>
      </c>
      <c r="T225" s="48" t="str">
        <f t="shared" ca="1" si="33"/>
        <v>NO</v>
      </c>
      <c r="U225" s="48" t="str">
        <f t="shared" ca="1" si="34"/>
        <v>NO</v>
      </c>
      <c r="V225" s="48" t="str">
        <f t="shared" ca="1" si="35"/>
        <v>SI</v>
      </c>
      <c r="W225" s="48">
        <f>IFERROR(VLOOKUP(C225,MATRICI!$A$4:$C$200,3,FALSE),"")</f>
        <v>0</v>
      </c>
      <c r="X225" s="83">
        <v>213</v>
      </c>
      <c r="Y225" s="83"/>
      <c r="Z225" s="83">
        <v>213</v>
      </c>
    </row>
    <row r="226" spans="1:26" x14ac:dyDescent="0.3">
      <c r="A226" s="7">
        <f ca="1">lunediDiOggi+Movimenti[[#This Row],[GG MOVIMENTO]]</f>
        <v>46445</v>
      </c>
      <c r="B226" s="5" t="s">
        <v>149</v>
      </c>
      <c r="C226" s="5" t="s">
        <v>9</v>
      </c>
      <c r="D226" s="6">
        <v>-3100</v>
      </c>
      <c r="E226" s="5" t="s">
        <v>25</v>
      </c>
      <c r="F226" s="5" t="s">
        <v>29</v>
      </c>
      <c r="G226" s="5" t="s">
        <v>31</v>
      </c>
      <c r="H226" s="5" t="s">
        <v>36</v>
      </c>
      <c r="J226" s="85">
        <f>IF(Movimenti[[#This Row],[GG DOCUMENTO]]="",0,lunediDiOggi+Movimenti[[#This Row],[GG DOCUMENTO]])</f>
        <v>0</v>
      </c>
      <c r="K226" s="85">
        <f ca="1">IF(Movimenti[[#This Row],[GG SCADENZA]]="",0,lunediDiOggi+Movimenti[[#This Row],[GG SCADENZA]])</f>
        <v>46445</v>
      </c>
      <c r="M226" s="50" t="str">
        <f>IFERROR(VLOOKUP(C226,MATRICI!$A$4:$C$200,2,FALSE),"")</f>
        <v>1 OPERATIVA</v>
      </c>
      <c r="N226" s="48" t="str">
        <f t="shared" si="27"/>
        <v>USCITE</v>
      </c>
      <c r="O226" s="48" t="str">
        <f t="shared" ca="1" si="28"/>
        <v>2027-02-22 (S08)</v>
      </c>
      <c r="P226" s="48" t="str">
        <f t="shared" ca="1" si="29"/>
        <v>2027-02</v>
      </c>
      <c r="Q226" s="48" t="str">
        <f t="shared" ca="1" si="30"/>
        <v/>
      </c>
      <c r="R226" s="48" t="str">
        <f t="shared" ca="1" si="31"/>
        <v>NO</v>
      </c>
      <c r="S226" s="48" t="str">
        <f t="shared" ca="1" si="32"/>
        <v>DA FARE</v>
      </c>
      <c r="T226" s="48" t="str">
        <f t="shared" ca="1" si="33"/>
        <v>NO</v>
      </c>
      <c r="U226" s="48" t="str">
        <f t="shared" ca="1" si="34"/>
        <v>NO</v>
      </c>
      <c r="V226" s="48" t="str">
        <f t="shared" ca="1" si="35"/>
        <v>SI</v>
      </c>
      <c r="W226" s="48">
        <f>IFERROR(VLOOKUP(C226,MATRICI!$A$4:$C$200,3,FALSE),"")</f>
        <v>0</v>
      </c>
      <c r="X226" s="83">
        <v>215</v>
      </c>
      <c r="Y226" s="83"/>
      <c r="Z226" s="83">
        <v>215</v>
      </c>
    </row>
    <row r="227" spans="1:26" x14ac:dyDescent="0.3">
      <c r="A227" s="7">
        <f ca="1">lunediDiOggi+Movimenti[[#This Row],[GG MOVIMENTO]]</f>
        <v>46450</v>
      </c>
      <c r="B227" s="5" t="s">
        <v>192</v>
      </c>
      <c r="C227" s="5" t="s">
        <v>6</v>
      </c>
      <c r="D227" s="6">
        <v>-8700</v>
      </c>
      <c r="E227" s="5" t="s">
        <v>26</v>
      </c>
      <c r="F227" s="5" t="s">
        <v>29</v>
      </c>
      <c r="G227" s="5" t="s">
        <v>31</v>
      </c>
      <c r="H227" s="5" t="s">
        <v>35</v>
      </c>
      <c r="J227" s="85">
        <f ca="1">IF(Movimenti[[#This Row],[GG DOCUMENTO]]="",0,lunediDiOggi+Movimenti[[#This Row],[GG DOCUMENTO]])</f>
        <v>46390</v>
      </c>
      <c r="K227" s="85">
        <f ca="1">IF(Movimenti[[#This Row],[GG SCADENZA]]="",0,lunediDiOggi+Movimenti[[#This Row],[GG SCADENZA]])</f>
        <v>46450</v>
      </c>
      <c r="M227" s="50" t="str">
        <f>IFERROR(VLOOKUP(C227,MATRICI!$A$4:$C$200,2,FALSE),"")</f>
        <v>1 OPERATIVA</v>
      </c>
      <c r="N227" s="48" t="str">
        <f t="shared" si="27"/>
        <v>USCITE</v>
      </c>
      <c r="O227" s="48" t="str">
        <f t="shared" ca="1" si="28"/>
        <v>2027-03-01 (S09)</v>
      </c>
      <c r="P227" s="48" t="str">
        <f t="shared" ca="1" si="29"/>
        <v>2027-03</v>
      </c>
      <c r="Q227" s="48" t="str">
        <f t="shared" ca="1" si="30"/>
        <v/>
      </c>
      <c r="R227" s="48" t="str">
        <f t="shared" ca="1" si="31"/>
        <v>NO</v>
      </c>
      <c r="S227" s="48" t="str">
        <f t="shared" ca="1" si="32"/>
        <v>DA FARE</v>
      </c>
      <c r="T227" s="48" t="str">
        <f t="shared" ca="1" si="33"/>
        <v>NO</v>
      </c>
      <c r="U227" s="48" t="str">
        <f t="shared" ca="1" si="34"/>
        <v>NO</v>
      </c>
      <c r="V227" s="48" t="str">
        <f t="shared" ca="1" si="35"/>
        <v>SI</v>
      </c>
      <c r="W227" s="48" t="str">
        <f>IFERROR(VLOOKUP(C227,MATRICI!$A$4:$C$200,3,FALSE),"")</f>
        <v>DPO</v>
      </c>
      <c r="X227" s="83">
        <v>220</v>
      </c>
      <c r="Y227" s="83">
        <v>160</v>
      </c>
      <c r="Z227" s="83">
        <v>220</v>
      </c>
    </row>
    <row r="228" spans="1:26" x14ac:dyDescent="0.3">
      <c r="A228" s="7">
        <f ca="1">lunediDiOggi+Movimenti[[#This Row],[GG MOVIMENTO]]</f>
        <v>46452</v>
      </c>
      <c r="B228" s="5" t="s">
        <v>196</v>
      </c>
      <c r="C228" s="5" t="s">
        <v>3</v>
      </c>
      <c r="D228" s="6">
        <v>28500</v>
      </c>
      <c r="E228" s="5" t="s">
        <v>26</v>
      </c>
      <c r="F228" s="5" t="s">
        <v>29</v>
      </c>
      <c r="G228" s="5" t="s">
        <v>31</v>
      </c>
      <c r="H228" s="5" t="s">
        <v>34</v>
      </c>
      <c r="J228" s="85">
        <f ca="1">IF(Movimenti[[#This Row],[GG DOCUMENTO]]="",0,lunediDiOggi+Movimenti[[#This Row],[GG DOCUMENTO]])</f>
        <v>46407</v>
      </c>
      <c r="K228" s="85">
        <f ca="1">IF(Movimenti[[#This Row],[GG SCADENZA]]="",0,lunediDiOggi+Movimenti[[#This Row],[GG SCADENZA]])</f>
        <v>46452</v>
      </c>
      <c r="M228" s="50" t="str">
        <f>IFERROR(VLOOKUP(C228,MATRICI!$A$4:$C$200,2,FALSE),"")</f>
        <v>1 OPERATIVA</v>
      </c>
      <c r="N228" s="48" t="str">
        <f t="shared" si="27"/>
        <v>ENTRATE</v>
      </c>
      <c r="O228" s="48" t="str">
        <f t="shared" ca="1" si="28"/>
        <v>2027-03-01 (S09)</v>
      </c>
      <c r="P228" s="48" t="str">
        <f t="shared" ca="1" si="29"/>
        <v>2027-03</v>
      </c>
      <c r="Q228" s="48" t="str">
        <f t="shared" ca="1" si="30"/>
        <v/>
      </c>
      <c r="R228" s="48" t="str">
        <f t="shared" ca="1" si="31"/>
        <v>NO</v>
      </c>
      <c r="S228" s="48" t="str">
        <f t="shared" ca="1" si="32"/>
        <v>DA FARE</v>
      </c>
      <c r="T228" s="48" t="str">
        <f t="shared" ca="1" si="33"/>
        <v>NO</v>
      </c>
      <c r="U228" s="48" t="str">
        <f t="shared" ca="1" si="34"/>
        <v>NO</v>
      </c>
      <c r="V228" s="48" t="str">
        <f t="shared" ca="1" si="35"/>
        <v>SI</v>
      </c>
      <c r="W228" s="48" t="str">
        <f>IFERROR(VLOOKUP(C228,MATRICI!$A$4:$C$200,3,FALSE),"")</f>
        <v>DSO</v>
      </c>
      <c r="X228" s="83">
        <v>222</v>
      </c>
      <c r="Y228" s="83">
        <v>177</v>
      </c>
      <c r="Z228" s="83">
        <v>222</v>
      </c>
    </row>
    <row r="229" spans="1:26" x14ac:dyDescent="0.3">
      <c r="A229" s="7">
        <f ca="1">lunediDiOggi+Movimenti[[#This Row],[GG MOVIMENTO]]</f>
        <v>46453</v>
      </c>
      <c r="B229" s="5" t="s">
        <v>8</v>
      </c>
      <c r="C229" s="5" t="s">
        <v>8</v>
      </c>
      <c r="D229" s="6">
        <v>-24800</v>
      </c>
      <c r="E229" s="5" t="s">
        <v>25</v>
      </c>
      <c r="F229" s="5" t="s">
        <v>29</v>
      </c>
      <c r="G229" s="5" t="s">
        <v>31</v>
      </c>
      <c r="H229" s="5" t="s">
        <v>34</v>
      </c>
      <c r="J229" s="85">
        <f>IF(Movimenti[[#This Row],[GG DOCUMENTO]]="",0,lunediDiOggi+Movimenti[[#This Row],[GG DOCUMENTO]])</f>
        <v>0</v>
      </c>
      <c r="K229" s="85">
        <f ca="1">IF(Movimenti[[#This Row],[GG SCADENZA]]="",0,lunediDiOggi+Movimenti[[#This Row],[GG SCADENZA]])</f>
        <v>46453</v>
      </c>
      <c r="M229" s="50" t="str">
        <f>IFERROR(VLOOKUP(C229,MATRICI!$A$4:$C$200,2,FALSE),"")</f>
        <v>1 OPERATIVA</v>
      </c>
      <c r="N229" s="48" t="str">
        <f t="shared" si="27"/>
        <v>USCITE</v>
      </c>
      <c r="O229" s="48" t="str">
        <f t="shared" ca="1" si="28"/>
        <v>2027-03-01 (S09)</v>
      </c>
      <c r="P229" s="48" t="str">
        <f t="shared" ca="1" si="29"/>
        <v>2027-03</v>
      </c>
      <c r="Q229" s="48" t="str">
        <f t="shared" ca="1" si="30"/>
        <v/>
      </c>
      <c r="R229" s="48" t="str">
        <f t="shared" ca="1" si="31"/>
        <v>NO</v>
      </c>
      <c r="S229" s="48" t="str">
        <f t="shared" ca="1" si="32"/>
        <v>DA FARE</v>
      </c>
      <c r="T229" s="48" t="str">
        <f t="shared" ca="1" si="33"/>
        <v>NO</v>
      </c>
      <c r="U229" s="48" t="str">
        <f t="shared" ca="1" si="34"/>
        <v>NO</v>
      </c>
      <c r="V229" s="48" t="str">
        <f t="shared" ca="1" si="35"/>
        <v>SI</v>
      </c>
      <c r="W229" s="48">
        <f>IFERROR(VLOOKUP(C229,MATRICI!$A$4:$C$200,3,FALSE),"")</f>
        <v>0</v>
      </c>
      <c r="X229" s="83">
        <v>223</v>
      </c>
      <c r="Y229" s="83"/>
      <c r="Z229" s="83">
        <v>223</v>
      </c>
    </row>
    <row r="230" spans="1:26" x14ac:dyDescent="0.3">
      <c r="A230" s="7">
        <f ca="1">lunediDiOggi+Movimenti[[#This Row],[GG MOVIMENTO]]</f>
        <v>46456</v>
      </c>
      <c r="B230" s="5" t="s">
        <v>78</v>
      </c>
      <c r="C230" s="5" t="s">
        <v>7</v>
      </c>
      <c r="D230" s="6">
        <v>-4900</v>
      </c>
      <c r="E230" s="5" t="s">
        <v>26</v>
      </c>
      <c r="F230" s="5" t="s">
        <v>29</v>
      </c>
      <c r="G230" s="5" t="s">
        <v>31</v>
      </c>
      <c r="H230" s="5" t="s">
        <v>34</v>
      </c>
      <c r="J230" s="85">
        <f ca="1">IF(Movimenti[[#This Row],[GG DOCUMENTO]]="",0,lunediDiOggi+Movimenti[[#This Row],[GG DOCUMENTO]])</f>
        <v>46401</v>
      </c>
      <c r="K230" s="85">
        <f ca="1">IF(Movimenti[[#This Row],[GG SCADENZA]]="",0,lunediDiOggi+Movimenti[[#This Row],[GG SCADENZA]])</f>
        <v>46456</v>
      </c>
      <c r="M230" s="50" t="str">
        <f>IFERROR(VLOOKUP(C230,MATRICI!$A$4:$C$200,2,FALSE),"")</f>
        <v>1 OPERATIVA</v>
      </c>
      <c r="N230" s="48" t="str">
        <f t="shared" si="27"/>
        <v>USCITE</v>
      </c>
      <c r="O230" s="48" t="str">
        <f t="shared" ca="1" si="28"/>
        <v>2027-03-08 (S10)</v>
      </c>
      <c r="P230" s="48" t="str">
        <f t="shared" ca="1" si="29"/>
        <v>2027-03</v>
      </c>
      <c r="Q230" s="48" t="str">
        <f t="shared" ca="1" si="30"/>
        <v/>
      </c>
      <c r="R230" s="48" t="str">
        <f t="shared" ca="1" si="31"/>
        <v>NO</v>
      </c>
      <c r="S230" s="48" t="str">
        <f t="shared" ca="1" si="32"/>
        <v>DA FARE</v>
      </c>
      <c r="T230" s="48" t="str">
        <f t="shared" ca="1" si="33"/>
        <v>NO</v>
      </c>
      <c r="U230" s="48" t="str">
        <f t="shared" ca="1" si="34"/>
        <v>NO</v>
      </c>
      <c r="V230" s="48" t="str">
        <f t="shared" ca="1" si="35"/>
        <v>SI</v>
      </c>
      <c r="W230" s="48" t="str">
        <f>IFERROR(VLOOKUP(C230,MATRICI!$A$4:$C$200,3,FALSE),"")</f>
        <v>DPO</v>
      </c>
      <c r="X230" s="83">
        <v>226</v>
      </c>
      <c r="Y230" s="83">
        <v>171</v>
      </c>
      <c r="Z230" s="83">
        <v>226</v>
      </c>
    </row>
    <row r="231" spans="1:26" x14ac:dyDescent="0.3">
      <c r="A231" s="7">
        <f ca="1">lunediDiOggi+Movimenti[[#This Row],[GG MOVIMENTO]]</f>
        <v>46457</v>
      </c>
      <c r="B231" s="5" t="s">
        <v>202</v>
      </c>
      <c r="C231" s="5" t="s">
        <v>14</v>
      </c>
      <c r="D231" s="6">
        <v>-28000</v>
      </c>
      <c r="E231" s="5" t="s">
        <v>26</v>
      </c>
      <c r="F231" s="5" t="s">
        <v>29</v>
      </c>
      <c r="G231" s="5" t="s">
        <v>31</v>
      </c>
      <c r="H231" s="5" t="s">
        <v>34</v>
      </c>
      <c r="J231" s="85">
        <f>IF(Movimenti[[#This Row],[GG DOCUMENTO]]="",0,lunediDiOggi+Movimenti[[#This Row],[GG DOCUMENTO]])</f>
        <v>0</v>
      </c>
      <c r="K231" s="85">
        <f ca="1">IF(Movimenti[[#This Row],[GG SCADENZA]]="",0,lunediDiOggi+Movimenti[[#This Row],[GG SCADENZA]])</f>
        <v>46457</v>
      </c>
      <c r="L231" s="5" t="s">
        <v>203</v>
      </c>
      <c r="M231" s="50" t="str">
        <f>IFERROR(VLOOKUP(C231,MATRICI!$A$4:$C$200,2,FALSE),"")</f>
        <v>2 INVESTIMENTI</v>
      </c>
      <c r="N231" s="48" t="str">
        <f t="shared" si="27"/>
        <v>USCITE</v>
      </c>
      <c r="O231" s="48" t="str">
        <f t="shared" ca="1" si="28"/>
        <v>2027-03-08 (S10)</v>
      </c>
      <c r="P231" s="48" t="str">
        <f t="shared" ca="1" si="29"/>
        <v>2027-03</v>
      </c>
      <c r="Q231" s="48" t="str">
        <f t="shared" ca="1" si="30"/>
        <v/>
      </c>
      <c r="R231" s="48" t="str">
        <f t="shared" ca="1" si="31"/>
        <v>NO</v>
      </c>
      <c r="S231" s="48" t="str">
        <f t="shared" ca="1" si="32"/>
        <v>DA FARE</v>
      </c>
      <c r="T231" s="48" t="str">
        <f t="shared" ca="1" si="33"/>
        <v>NO</v>
      </c>
      <c r="U231" s="48" t="str">
        <f t="shared" ca="1" si="34"/>
        <v>NO</v>
      </c>
      <c r="V231" s="48" t="str">
        <f t="shared" ca="1" si="35"/>
        <v>SI</v>
      </c>
      <c r="W231" s="48">
        <f>IFERROR(VLOOKUP(C231,MATRICI!$A$4:$C$200,3,FALSE),"")</f>
        <v>0</v>
      </c>
      <c r="X231" s="83">
        <v>227</v>
      </c>
      <c r="Y231" s="83"/>
      <c r="Z231" s="83">
        <v>227</v>
      </c>
    </row>
    <row r="232" spans="1:26" x14ac:dyDescent="0.3">
      <c r="A232" s="7">
        <f ca="1">lunediDiOggi+Movimenti[[#This Row],[GG MOVIMENTO]]</f>
        <v>46459</v>
      </c>
      <c r="B232" s="5" t="s">
        <v>204</v>
      </c>
      <c r="C232" s="5" t="s">
        <v>19</v>
      </c>
      <c r="D232" s="6">
        <v>25000</v>
      </c>
      <c r="E232" s="5" t="s">
        <v>26</v>
      </c>
      <c r="F232" s="5" t="s">
        <v>29</v>
      </c>
      <c r="G232" s="5" t="s">
        <v>31</v>
      </c>
      <c r="H232" s="5" t="s">
        <v>34</v>
      </c>
      <c r="J232" s="85">
        <f>IF(Movimenti[[#This Row],[GG DOCUMENTO]]="",0,lunediDiOggi+Movimenti[[#This Row],[GG DOCUMENTO]])</f>
        <v>0</v>
      </c>
      <c r="K232" s="85">
        <f ca="1">IF(Movimenti[[#This Row],[GG SCADENZA]]="",0,lunediDiOggi+Movimenti[[#This Row],[GG SCADENZA]])</f>
        <v>46459</v>
      </c>
      <c r="M232" s="50" t="str">
        <f>IFERROR(VLOOKUP(C232,MATRICI!$A$4:$C$200,2,FALSE),"")</f>
        <v>3 FINANZIAMENTI</v>
      </c>
      <c r="N232" s="48" t="str">
        <f t="shared" si="27"/>
        <v>ENTRATE</v>
      </c>
      <c r="O232" s="48" t="str">
        <f t="shared" ca="1" si="28"/>
        <v>2027-03-08 (S10)</v>
      </c>
      <c r="P232" s="48" t="str">
        <f t="shared" ca="1" si="29"/>
        <v>2027-03</v>
      </c>
      <c r="Q232" s="48" t="str">
        <f t="shared" ca="1" si="30"/>
        <v/>
      </c>
      <c r="R232" s="48" t="str">
        <f t="shared" ca="1" si="31"/>
        <v>NO</v>
      </c>
      <c r="S232" s="48" t="str">
        <f t="shared" ca="1" si="32"/>
        <v>DA FARE</v>
      </c>
      <c r="T232" s="48" t="str">
        <f t="shared" ca="1" si="33"/>
        <v>NO</v>
      </c>
      <c r="U232" s="48" t="str">
        <f t="shared" ca="1" si="34"/>
        <v>NO</v>
      </c>
      <c r="V232" s="48" t="str">
        <f t="shared" ca="1" si="35"/>
        <v>SI</v>
      </c>
      <c r="W232" s="48">
        <f>IFERROR(VLOOKUP(C232,MATRICI!$A$4:$C$200,3,FALSE),"")</f>
        <v>0</v>
      </c>
      <c r="X232" s="83">
        <v>229</v>
      </c>
      <c r="Y232" s="83"/>
      <c r="Z232" s="83">
        <v>229</v>
      </c>
    </row>
    <row r="233" spans="1:26" x14ac:dyDescent="0.3">
      <c r="A233" s="7">
        <f ca="1">lunediDiOggi+Movimenti[[#This Row],[GG MOVIMENTO]]</f>
        <v>46462</v>
      </c>
      <c r="B233" s="5" t="s">
        <v>151</v>
      </c>
      <c r="C233" s="5" t="s">
        <v>21</v>
      </c>
      <c r="D233" s="6">
        <v>-2400</v>
      </c>
      <c r="E233" s="5" t="s">
        <v>25</v>
      </c>
      <c r="F233" s="5" t="s">
        <v>29</v>
      </c>
      <c r="G233" s="5" t="s">
        <v>31</v>
      </c>
      <c r="H233" s="5" t="s">
        <v>36</v>
      </c>
      <c r="J233" s="85">
        <f>IF(Movimenti[[#This Row],[GG DOCUMENTO]]="",0,lunediDiOggi+Movimenti[[#This Row],[GG DOCUMENTO]])</f>
        <v>0</v>
      </c>
      <c r="K233" s="85">
        <f ca="1">IF(Movimenti[[#This Row],[GG SCADENZA]]="",0,lunediDiOggi+Movimenti[[#This Row],[GG SCADENZA]])</f>
        <v>46462</v>
      </c>
      <c r="M233" s="50" t="str">
        <f>IFERROR(VLOOKUP(C233,MATRICI!$A$4:$C$200,2,FALSE),"")</f>
        <v>3 FINANZIAMENTI</v>
      </c>
      <c r="N233" s="48" t="str">
        <f t="shared" si="27"/>
        <v>USCITE</v>
      </c>
      <c r="O233" s="48" t="str">
        <f t="shared" ca="1" si="28"/>
        <v>2027-03-15 (S11)</v>
      </c>
      <c r="P233" s="48" t="str">
        <f t="shared" ca="1" si="29"/>
        <v>2027-03</v>
      </c>
      <c r="Q233" s="48" t="str">
        <f t="shared" ca="1" si="30"/>
        <v/>
      </c>
      <c r="R233" s="48" t="str">
        <f t="shared" ca="1" si="31"/>
        <v>NO</v>
      </c>
      <c r="S233" s="48" t="str">
        <f t="shared" ca="1" si="32"/>
        <v>DA FARE</v>
      </c>
      <c r="T233" s="48" t="str">
        <f t="shared" ca="1" si="33"/>
        <v>NO</v>
      </c>
      <c r="U233" s="48" t="str">
        <f t="shared" ca="1" si="34"/>
        <v>NO</v>
      </c>
      <c r="V233" s="48" t="str">
        <f t="shared" ca="1" si="35"/>
        <v>SI</v>
      </c>
      <c r="W233" s="48">
        <f>IFERROR(VLOOKUP(C233,MATRICI!$A$4:$C$200,3,FALSE),"")</f>
        <v>0</v>
      </c>
      <c r="X233" s="83">
        <v>232</v>
      </c>
      <c r="Y233" s="83"/>
      <c r="Z233" s="83">
        <v>232</v>
      </c>
    </row>
    <row r="234" spans="1:26" x14ac:dyDescent="0.3">
      <c r="A234" s="7">
        <f ca="1">lunediDiOggi+Movimenti[[#This Row],[GG MOVIMENTO]]</f>
        <v>46463</v>
      </c>
      <c r="B234" s="5" t="s">
        <v>66</v>
      </c>
      <c r="C234" s="5" t="s">
        <v>11</v>
      </c>
      <c r="D234" s="6">
        <v>-8500</v>
      </c>
      <c r="E234" s="5" t="s">
        <v>25</v>
      </c>
      <c r="F234" s="5" t="s">
        <v>29</v>
      </c>
      <c r="G234" s="5" t="s">
        <v>31</v>
      </c>
      <c r="H234" s="5" t="s">
        <v>38</v>
      </c>
      <c r="J234" s="85">
        <f>IF(Movimenti[[#This Row],[GG DOCUMENTO]]="",0,lunediDiOggi+Movimenti[[#This Row],[GG DOCUMENTO]])</f>
        <v>0</v>
      </c>
      <c r="K234" s="85">
        <f ca="1">IF(Movimenti[[#This Row],[GG SCADENZA]]="",0,lunediDiOggi+Movimenti[[#This Row],[GG SCADENZA]])</f>
        <v>46463</v>
      </c>
      <c r="M234" s="50" t="str">
        <f>IFERROR(VLOOKUP(C234,MATRICI!$A$4:$C$200,2,FALSE),"")</f>
        <v>1 OPERATIVA</v>
      </c>
      <c r="N234" s="48" t="str">
        <f t="shared" si="27"/>
        <v>USCITE</v>
      </c>
      <c r="O234" s="48" t="str">
        <f t="shared" ca="1" si="28"/>
        <v>2027-03-15 (S11)</v>
      </c>
      <c r="P234" s="48" t="str">
        <f t="shared" ca="1" si="29"/>
        <v>2027-03</v>
      </c>
      <c r="Q234" s="48" t="str">
        <f t="shared" ca="1" si="30"/>
        <v/>
      </c>
      <c r="R234" s="48" t="str">
        <f t="shared" ca="1" si="31"/>
        <v>NO</v>
      </c>
      <c r="S234" s="48" t="str">
        <f t="shared" ca="1" si="32"/>
        <v>DA FARE</v>
      </c>
      <c r="T234" s="48" t="str">
        <f t="shared" ca="1" si="33"/>
        <v>NO</v>
      </c>
      <c r="U234" s="48" t="str">
        <f t="shared" ca="1" si="34"/>
        <v>NO</v>
      </c>
      <c r="V234" s="48" t="str">
        <f t="shared" ca="1" si="35"/>
        <v>SI</v>
      </c>
      <c r="W234" s="48">
        <f>IFERROR(VLOOKUP(C234,MATRICI!$A$4:$C$200,3,FALSE),"")</f>
        <v>0</v>
      </c>
      <c r="X234" s="83">
        <v>233</v>
      </c>
      <c r="Y234" s="83"/>
      <c r="Z234" s="83">
        <v>233</v>
      </c>
    </row>
    <row r="235" spans="1:26" x14ac:dyDescent="0.3">
      <c r="A235" s="7">
        <f ca="1">lunediDiOggi+Movimenti[[#This Row],[GG MOVIMENTO]]</f>
        <v>46464</v>
      </c>
      <c r="B235" s="5" t="s">
        <v>152</v>
      </c>
      <c r="C235" s="5" t="s">
        <v>10</v>
      </c>
      <c r="D235" s="6">
        <v>-2400</v>
      </c>
      <c r="E235" s="5" t="s">
        <v>25</v>
      </c>
      <c r="F235" s="5" t="s">
        <v>29</v>
      </c>
      <c r="G235" s="5" t="s">
        <v>31</v>
      </c>
      <c r="H235" s="5" t="s">
        <v>36</v>
      </c>
      <c r="J235" s="85">
        <f ca="1">IF(Movimenti[[#This Row],[GG DOCUMENTO]]="",0,lunediDiOggi+Movimenti[[#This Row],[GG DOCUMENTO]])</f>
        <v>46414</v>
      </c>
      <c r="K235" s="85">
        <f ca="1">IF(Movimenti[[#This Row],[GG SCADENZA]]="",0,lunediDiOggi+Movimenti[[#This Row],[GG SCADENZA]])</f>
        <v>46464</v>
      </c>
      <c r="M235" s="50" t="str">
        <f>IFERROR(VLOOKUP(C235,MATRICI!$A$4:$C$200,2,FALSE),"")</f>
        <v>1 OPERATIVA</v>
      </c>
      <c r="N235" s="48" t="str">
        <f t="shared" si="27"/>
        <v>USCITE</v>
      </c>
      <c r="O235" s="48" t="str">
        <f t="shared" ca="1" si="28"/>
        <v>2027-03-15 (S11)</v>
      </c>
      <c r="P235" s="48" t="str">
        <f t="shared" ca="1" si="29"/>
        <v>2027-03</v>
      </c>
      <c r="Q235" s="48" t="str">
        <f t="shared" ca="1" si="30"/>
        <v/>
      </c>
      <c r="R235" s="48" t="str">
        <f t="shared" ca="1" si="31"/>
        <v>NO</v>
      </c>
      <c r="S235" s="48" t="str">
        <f t="shared" ca="1" si="32"/>
        <v>DA FARE</v>
      </c>
      <c r="T235" s="48" t="str">
        <f t="shared" ca="1" si="33"/>
        <v>NO</v>
      </c>
      <c r="U235" s="48" t="str">
        <f t="shared" ca="1" si="34"/>
        <v>NO</v>
      </c>
      <c r="V235" s="48" t="str">
        <f t="shared" ca="1" si="35"/>
        <v>SI</v>
      </c>
      <c r="W235" s="48" t="str">
        <f>IFERROR(VLOOKUP(C235,MATRICI!$A$4:$C$200,3,FALSE),"")</f>
        <v>DPO</v>
      </c>
      <c r="X235" s="83">
        <v>234</v>
      </c>
      <c r="Y235" s="83">
        <v>184</v>
      </c>
      <c r="Z235" s="83">
        <v>234</v>
      </c>
    </row>
    <row r="236" spans="1:26" x14ac:dyDescent="0.3">
      <c r="A236" s="7">
        <f ca="1">lunediDiOggi+Movimenti[[#This Row],[GG MOVIMENTO]]</f>
        <v>46465</v>
      </c>
      <c r="B236" s="5" t="s">
        <v>197</v>
      </c>
      <c r="C236" s="5" t="s">
        <v>3</v>
      </c>
      <c r="D236" s="6">
        <v>31200</v>
      </c>
      <c r="E236" s="5" t="s">
        <v>26</v>
      </c>
      <c r="F236" s="5" t="s">
        <v>29</v>
      </c>
      <c r="G236" s="5" t="s">
        <v>31</v>
      </c>
      <c r="H236" s="5" t="s">
        <v>34</v>
      </c>
      <c r="J236" s="85">
        <f ca="1">IF(Movimenti[[#This Row],[GG DOCUMENTO]]="",0,lunediDiOggi+Movimenti[[#This Row],[GG DOCUMENTO]])</f>
        <v>46425</v>
      </c>
      <c r="K236" s="85">
        <f ca="1">IF(Movimenti[[#This Row],[GG SCADENZA]]="",0,lunediDiOggi+Movimenti[[#This Row],[GG SCADENZA]])</f>
        <v>46465</v>
      </c>
      <c r="M236" s="50" t="str">
        <f>IFERROR(VLOOKUP(C236,MATRICI!$A$4:$C$200,2,FALSE),"")</f>
        <v>1 OPERATIVA</v>
      </c>
      <c r="N236" s="48" t="str">
        <f t="shared" si="27"/>
        <v>ENTRATE</v>
      </c>
      <c r="O236" s="48" t="str">
        <f t="shared" ca="1" si="28"/>
        <v>2027-03-15 (S11)</v>
      </c>
      <c r="P236" s="48" t="str">
        <f t="shared" ca="1" si="29"/>
        <v>2027-03</v>
      </c>
      <c r="Q236" s="48" t="str">
        <f t="shared" ca="1" si="30"/>
        <v/>
      </c>
      <c r="R236" s="48" t="str">
        <f t="shared" ca="1" si="31"/>
        <v>NO</v>
      </c>
      <c r="S236" s="48" t="str">
        <f t="shared" ca="1" si="32"/>
        <v>DA FARE</v>
      </c>
      <c r="T236" s="48" t="str">
        <f t="shared" ca="1" si="33"/>
        <v>NO</v>
      </c>
      <c r="U236" s="48" t="str">
        <f t="shared" ca="1" si="34"/>
        <v>NO</v>
      </c>
      <c r="V236" s="48" t="str">
        <f t="shared" ca="1" si="35"/>
        <v>SI</v>
      </c>
      <c r="W236" s="48" t="str">
        <f>IFERROR(VLOOKUP(C236,MATRICI!$A$4:$C$200,3,FALSE),"")</f>
        <v>DSO</v>
      </c>
      <c r="X236" s="83">
        <v>235</v>
      </c>
      <c r="Y236" s="83">
        <v>195</v>
      </c>
      <c r="Z236" s="83">
        <v>235</v>
      </c>
    </row>
    <row r="237" spans="1:26" x14ac:dyDescent="0.3">
      <c r="A237" s="7">
        <f ca="1">lunediDiOggi+Movimenti[[#This Row],[GG MOVIMENTO]]</f>
        <v>46471</v>
      </c>
      <c r="B237" s="5" t="s">
        <v>150</v>
      </c>
      <c r="C237" s="5" t="s">
        <v>21</v>
      </c>
      <c r="D237" s="6">
        <v>-1850</v>
      </c>
      <c r="E237" s="5" t="s">
        <v>25</v>
      </c>
      <c r="F237" s="5" t="s">
        <v>29</v>
      </c>
      <c r="G237" s="5" t="s">
        <v>31</v>
      </c>
      <c r="H237" s="5" t="s">
        <v>36</v>
      </c>
      <c r="J237" s="85">
        <f>IF(Movimenti[[#This Row],[GG DOCUMENTO]]="",0,lunediDiOggi+Movimenti[[#This Row],[GG DOCUMENTO]])</f>
        <v>0</v>
      </c>
      <c r="K237" s="85">
        <f ca="1">IF(Movimenti[[#This Row],[GG SCADENZA]]="",0,lunediDiOggi+Movimenti[[#This Row],[GG SCADENZA]])</f>
        <v>46471</v>
      </c>
      <c r="M237" s="50" t="str">
        <f>IFERROR(VLOOKUP(C237,MATRICI!$A$4:$C$200,2,FALSE),"")</f>
        <v>3 FINANZIAMENTI</v>
      </c>
      <c r="N237" s="48" t="str">
        <f t="shared" si="27"/>
        <v>USCITE</v>
      </c>
      <c r="O237" s="48" t="str">
        <f t="shared" ca="1" si="28"/>
        <v>2027-03-22 (S12)</v>
      </c>
      <c r="P237" s="48" t="str">
        <f t="shared" ca="1" si="29"/>
        <v>2027-03</v>
      </c>
      <c r="Q237" s="48" t="str">
        <f t="shared" ca="1" si="30"/>
        <v/>
      </c>
      <c r="R237" s="48" t="str">
        <f t="shared" ca="1" si="31"/>
        <v>NO</v>
      </c>
      <c r="S237" s="48" t="str">
        <f t="shared" ca="1" si="32"/>
        <v>DA FARE</v>
      </c>
      <c r="T237" s="48" t="str">
        <f t="shared" ca="1" si="33"/>
        <v>NO</v>
      </c>
      <c r="U237" s="48" t="str">
        <f t="shared" ca="1" si="34"/>
        <v>NO</v>
      </c>
      <c r="V237" s="48" t="str">
        <f t="shared" ca="1" si="35"/>
        <v>SI</v>
      </c>
      <c r="W237" s="48">
        <f>IFERROR(VLOOKUP(C237,MATRICI!$A$4:$C$200,3,FALSE),"")</f>
        <v>0</v>
      </c>
      <c r="X237" s="83">
        <v>241</v>
      </c>
      <c r="Y237" s="83"/>
      <c r="Z237" s="83">
        <v>241</v>
      </c>
    </row>
    <row r="238" spans="1:26" x14ac:dyDescent="0.3">
      <c r="A238" s="7">
        <f ca="1">lunediDiOggi+Movimenti[[#This Row],[GG MOVIMENTO]]</f>
        <v>46473</v>
      </c>
      <c r="B238" s="5" t="s">
        <v>149</v>
      </c>
      <c r="C238" s="5" t="s">
        <v>9</v>
      </c>
      <c r="D238" s="6">
        <v>-3100</v>
      </c>
      <c r="E238" s="5" t="s">
        <v>25</v>
      </c>
      <c r="F238" s="5" t="s">
        <v>29</v>
      </c>
      <c r="G238" s="5" t="s">
        <v>31</v>
      </c>
      <c r="H238" s="5" t="s">
        <v>36</v>
      </c>
      <c r="J238" s="85">
        <f>IF(Movimenti[[#This Row],[GG DOCUMENTO]]="",0,lunediDiOggi+Movimenti[[#This Row],[GG DOCUMENTO]])</f>
        <v>0</v>
      </c>
      <c r="K238" s="85">
        <f ca="1">IF(Movimenti[[#This Row],[GG SCADENZA]]="",0,lunediDiOggi+Movimenti[[#This Row],[GG SCADENZA]])</f>
        <v>46473</v>
      </c>
      <c r="M238" s="50" t="str">
        <f>IFERROR(VLOOKUP(C238,MATRICI!$A$4:$C$200,2,FALSE),"")</f>
        <v>1 OPERATIVA</v>
      </c>
      <c r="N238" s="48" t="str">
        <f t="shared" si="27"/>
        <v>USCITE</v>
      </c>
      <c r="O238" s="48" t="str">
        <f t="shared" ca="1" si="28"/>
        <v>2027-03-22 (S12)</v>
      </c>
      <c r="P238" s="48" t="str">
        <f t="shared" ca="1" si="29"/>
        <v>2027-03</v>
      </c>
      <c r="Q238" s="48" t="str">
        <f t="shared" ca="1" si="30"/>
        <v/>
      </c>
      <c r="R238" s="48" t="str">
        <f t="shared" ca="1" si="31"/>
        <v>NO</v>
      </c>
      <c r="S238" s="48" t="str">
        <f t="shared" ca="1" si="32"/>
        <v>DA FARE</v>
      </c>
      <c r="T238" s="48" t="str">
        <f t="shared" ca="1" si="33"/>
        <v>NO</v>
      </c>
      <c r="U238" s="48" t="str">
        <f t="shared" ca="1" si="34"/>
        <v>NO</v>
      </c>
      <c r="V238" s="48" t="str">
        <f t="shared" ca="1" si="35"/>
        <v>SI</v>
      </c>
      <c r="W238" s="48">
        <f>IFERROR(VLOOKUP(C238,MATRICI!$A$4:$C$200,3,FALSE),"")</f>
        <v>0</v>
      </c>
      <c r="X238" s="83">
        <v>243</v>
      </c>
      <c r="Y238" s="83"/>
      <c r="Z238" s="83">
        <v>243</v>
      </c>
    </row>
    <row r="239" spans="1:26" x14ac:dyDescent="0.3">
      <c r="A239" s="7">
        <f ca="1">lunediDiOggi+Movimenti[[#This Row],[GG MOVIMENTO]]</f>
        <v>46481</v>
      </c>
      <c r="B239" s="5" t="s">
        <v>60</v>
      </c>
      <c r="C239" s="5" t="s">
        <v>6</v>
      </c>
      <c r="D239" s="6">
        <v>-10300</v>
      </c>
      <c r="E239" s="5" t="s">
        <v>26</v>
      </c>
      <c r="F239" s="5" t="s">
        <v>29</v>
      </c>
      <c r="G239" s="5" t="s">
        <v>31</v>
      </c>
      <c r="H239" s="5" t="s">
        <v>35</v>
      </c>
      <c r="J239" s="85">
        <f ca="1">IF(Movimenti[[#This Row],[GG DOCUMENTO]]="",0,lunediDiOggi+Movimenti[[#This Row],[GG DOCUMENTO]])</f>
        <v>46423</v>
      </c>
      <c r="K239" s="85">
        <f ca="1">IF(Movimenti[[#This Row],[GG SCADENZA]]="",0,lunediDiOggi+Movimenti[[#This Row],[GG SCADENZA]])</f>
        <v>46481</v>
      </c>
      <c r="M239" s="50" t="str">
        <f>IFERROR(VLOOKUP(C239,MATRICI!$A$4:$C$200,2,FALSE),"")</f>
        <v>1 OPERATIVA</v>
      </c>
      <c r="N239" s="48" t="str">
        <f t="shared" si="27"/>
        <v>USCITE</v>
      </c>
      <c r="O239" s="48" t="str">
        <f t="shared" ca="1" si="28"/>
        <v>2027-03-29 (S13)</v>
      </c>
      <c r="P239" s="48" t="str">
        <f t="shared" ca="1" si="29"/>
        <v>2027-04</v>
      </c>
      <c r="Q239" s="48" t="str">
        <f t="shared" ca="1" si="30"/>
        <v/>
      </c>
      <c r="R239" s="48" t="str">
        <f t="shared" ca="1" si="31"/>
        <v>NO</v>
      </c>
      <c r="S239" s="48" t="str">
        <f t="shared" ca="1" si="32"/>
        <v>DA FARE</v>
      </c>
      <c r="T239" s="48" t="str">
        <f t="shared" ca="1" si="33"/>
        <v>NO</v>
      </c>
      <c r="U239" s="48" t="str">
        <f t="shared" ca="1" si="34"/>
        <v>NO</v>
      </c>
      <c r="V239" s="48" t="str">
        <f t="shared" ca="1" si="35"/>
        <v>SI</v>
      </c>
      <c r="W239" s="48" t="str">
        <f>IFERROR(VLOOKUP(C239,MATRICI!$A$4:$C$200,3,FALSE),"")</f>
        <v>DPO</v>
      </c>
      <c r="X239" s="83">
        <v>251</v>
      </c>
      <c r="Y239" s="83">
        <v>193</v>
      </c>
      <c r="Z239" s="83">
        <v>251</v>
      </c>
    </row>
    <row r="240" spans="1:26" x14ac:dyDescent="0.3">
      <c r="A240" s="7">
        <f ca="1">lunediDiOggi+Movimenti[[#This Row],[GG MOVIMENTO]]</f>
        <v>46483</v>
      </c>
      <c r="B240" s="5" t="s">
        <v>198</v>
      </c>
      <c r="C240" s="5" t="s">
        <v>3</v>
      </c>
      <c r="D240" s="6">
        <v>31500</v>
      </c>
      <c r="E240" s="5" t="s">
        <v>26</v>
      </c>
      <c r="F240" s="5" t="s">
        <v>29</v>
      </c>
      <c r="G240" s="5" t="s">
        <v>31</v>
      </c>
      <c r="H240" s="5" t="s">
        <v>34</v>
      </c>
      <c r="J240" s="85">
        <f ca="1">IF(Movimenti[[#This Row],[GG DOCUMENTO]]="",0,lunediDiOggi+Movimenti[[#This Row],[GG DOCUMENTO]])</f>
        <v>46433</v>
      </c>
      <c r="K240" s="85">
        <f ca="1">IF(Movimenti[[#This Row],[GG SCADENZA]]="",0,lunediDiOggi+Movimenti[[#This Row],[GG SCADENZA]])</f>
        <v>46483</v>
      </c>
      <c r="M240" s="50" t="str">
        <f>IFERROR(VLOOKUP(C240,MATRICI!$A$4:$C$200,2,FALSE),"")</f>
        <v>1 OPERATIVA</v>
      </c>
      <c r="N240" s="48" t="str">
        <f t="shared" si="27"/>
        <v>ENTRATE</v>
      </c>
      <c r="O240" s="48" t="str">
        <f t="shared" ca="1" si="28"/>
        <v>2027-04-05 (S14)</v>
      </c>
      <c r="P240" s="48" t="str">
        <f t="shared" ca="1" si="29"/>
        <v>2027-04</v>
      </c>
      <c r="Q240" s="48" t="str">
        <f t="shared" ca="1" si="30"/>
        <v/>
      </c>
      <c r="R240" s="48" t="str">
        <f t="shared" ca="1" si="31"/>
        <v>NO</v>
      </c>
      <c r="S240" s="48" t="str">
        <f t="shared" ca="1" si="32"/>
        <v>DA FARE</v>
      </c>
      <c r="T240" s="48" t="str">
        <f t="shared" ca="1" si="33"/>
        <v>NO</v>
      </c>
      <c r="U240" s="48" t="str">
        <f t="shared" ca="1" si="34"/>
        <v>NO</v>
      </c>
      <c r="V240" s="48" t="str">
        <f t="shared" ca="1" si="35"/>
        <v>SI</v>
      </c>
      <c r="W240" s="48" t="str">
        <f>IFERROR(VLOOKUP(C240,MATRICI!$A$4:$C$200,3,FALSE),"")</f>
        <v>DSO</v>
      </c>
      <c r="X240" s="83">
        <v>253</v>
      </c>
      <c r="Y240" s="83">
        <v>203</v>
      </c>
      <c r="Z240" s="83">
        <v>253</v>
      </c>
    </row>
    <row r="241" spans="1:26" x14ac:dyDescent="0.3">
      <c r="A241" s="7">
        <f ca="1">lunediDiOggi+Movimenti[[#This Row],[GG MOVIMENTO]]</f>
        <v>46484</v>
      </c>
      <c r="B241" s="5" t="s">
        <v>8</v>
      </c>
      <c r="C241" s="5" t="s">
        <v>8</v>
      </c>
      <c r="D241" s="6">
        <v>-24800</v>
      </c>
      <c r="E241" s="5" t="s">
        <v>25</v>
      </c>
      <c r="F241" s="5" t="s">
        <v>29</v>
      </c>
      <c r="G241" s="5" t="s">
        <v>31</v>
      </c>
      <c r="H241" s="5" t="s">
        <v>34</v>
      </c>
      <c r="J241" s="85">
        <f>IF(Movimenti[[#This Row],[GG DOCUMENTO]]="",0,lunediDiOggi+Movimenti[[#This Row],[GG DOCUMENTO]])</f>
        <v>0</v>
      </c>
      <c r="K241" s="85">
        <f ca="1">IF(Movimenti[[#This Row],[GG SCADENZA]]="",0,lunediDiOggi+Movimenti[[#This Row],[GG SCADENZA]])</f>
        <v>46484</v>
      </c>
      <c r="M241" s="50" t="str">
        <f>IFERROR(VLOOKUP(C241,MATRICI!$A$4:$C$200,2,FALSE),"")</f>
        <v>1 OPERATIVA</v>
      </c>
      <c r="N241" s="48" t="str">
        <f t="shared" si="27"/>
        <v>USCITE</v>
      </c>
      <c r="O241" s="48" t="str">
        <f t="shared" ca="1" si="28"/>
        <v>2027-04-05 (S14)</v>
      </c>
      <c r="P241" s="48" t="str">
        <f t="shared" ca="1" si="29"/>
        <v>2027-04</v>
      </c>
      <c r="Q241" s="48" t="str">
        <f t="shared" ca="1" si="30"/>
        <v/>
      </c>
      <c r="R241" s="48" t="str">
        <f t="shared" ca="1" si="31"/>
        <v>NO</v>
      </c>
      <c r="S241" s="48" t="str">
        <f t="shared" ca="1" si="32"/>
        <v>DA FARE</v>
      </c>
      <c r="T241" s="48" t="str">
        <f t="shared" ca="1" si="33"/>
        <v>NO</v>
      </c>
      <c r="U241" s="48" t="str">
        <f t="shared" ca="1" si="34"/>
        <v>NO</v>
      </c>
      <c r="V241" s="48" t="str">
        <f t="shared" ca="1" si="35"/>
        <v>SI</v>
      </c>
      <c r="W241" s="48">
        <f>IFERROR(VLOOKUP(C241,MATRICI!$A$4:$C$200,3,FALSE),"")</f>
        <v>0</v>
      </c>
      <c r="X241" s="83">
        <v>254</v>
      </c>
      <c r="Y241" s="83"/>
      <c r="Z241" s="83">
        <v>254</v>
      </c>
    </row>
    <row r="242" spans="1:26" x14ac:dyDescent="0.3">
      <c r="A242" s="7">
        <f ca="1">lunediDiOggi+Movimenti[[#This Row],[GG MOVIMENTO]]</f>
        <v>46486</v>
      </c>
      <c r="B242" s="5" t="s">
        <v>158</v>
      </c>
      <c r="C242" s="5" t="s">
        <v>18</v>
      </c>
      <c r="D242" s="6">
        <v>900</v>
      </c>
      <c r="E242" s="5" t="s">
        <v>25</v>
      </c>
      <c r="F242" s="5" t="s">
        <v>29</v>
      </c>
      <c r="G242" s="5" t="s">
        <v>32</v>
      </c>
      <c r="H242" s="5" t="s">
        <v>34</v>
      </c>
      <c r="J242" s="85">
        <f>IF(Movimenti[[#This Row],[GG DOCUMENTO]]="",0,lunediDiOggi+Movimenti[[#This Row],[GG DOCUMENTO]])</f>
        <v>0</v>
      </c>
      <c r="K242" s="85">
        <f ca="1">IF(Movimenti[[#This Row],[GG SCADENZA]]="",0,lunediDiOggi+Movimenti[[#This Row],[GG SCADENZA]])</f>
        <v>46486</v>
      </c>
      <c r="M242" s="50" t="str">
        <f>IFERROR(VLOOKUP(C242,MATRICI!$A$4:$C$200,2,FALSE),"")</f>
        <v>2 INVESTIMENTI</v>
      </c>
      <c r="N242" s="48" t="str">
        <f t="shared" si="27"/>
        <v>ENTRATE</v>
      </c>
      <c r="O242" s="48" t="str">
        <f t="shared" ca="1" si="28"/>
        <v>2027-04-05 (S14)</v>
      </c>
      <c r="P242" s="48" t="str">
        <f t="shared" ca="1" si="29"/>
        <v>2027-04</v>
      </c>
      <c r="Q242" s="48" t="str">
        <f t="shared" ca="1" si="30"/>
        <v/>
      </c>
      <c r="R242" s="48" t="str">
        <f t="shared" ca="1" si="31"/>
        <v>NO</v>
      </c>
      <c r="S242" s="48" t="str">
        <f t="shared" ca="1" si="32"/>
        <v>DA FARE</v>
      </c>
      <c r="T242" s="48" t="str">
        <f t="shared" ca="1" si="33"/>
        <v>NO</v>
      </c>
      <c r="U242" s="48" t="str">
        <f t="shared" ca="1" si="34"/>
        <v>NO</v>
      </c>
      <c r="V242" s="48" t="str">
        <f t="shared" ca="1" si="35"/>
        <v>SI</v>
      </c>
      <c r="W242" s="48">
        <f>IFERROR(VLOOKUP(C242,MATRICI!$A$4:$C$200,3,FALSE),"")</f>
        <v>0</v>
      </c>
      <c r="X242" s="83">
        <v>256</v>
      </c>
      <c r="Y242" s="83"/>
      <c r="Z242" s="83">
        <v>256</v>
      </c>
    </row>
    <row r="243" spans="1:26" x14ac:dyDescent="0.3">
      <c r="A243" s="7">
        <f ca="1">lunediDiOggi+Movimenti[[#This Row],[GG MOVIMENTO]]</f>
        <v>46487</v>
      </c>
      <c r="B243" s="5" t="s">
        <v>78</v>
      </c>
      <c r="C243" s="5" t="s">
        <v>7</v>
      </c>
      <c r="D243" s="6">
        <v>-6100</v>
      </c>
      <c r="E243" s="5" t="s">
        <v>26</v>
      </c>
      <c r="F243" s="5" t="s">
        <v>29</v>
      </c>
      <c r="G243" s="5" t="s">
        <v>31</v>
      </c>
      <c r="H243" s="5" t="s">
        <v>34</v>
      </c>
      <c r="J243" s="85">
        <f ca="1">IF(Movimenti[[#This Row],[GG DOCUMENTO]]="",0,lunediDiOggi+Movimenti[[#This Row],[GG DOCUMENTO]])</f>
        <v>46425</v>
      </c>
      <c r="K243" s="85">
        <f ca="1">IF(Movimenti[[#This Row],[GG SCADENZA]]="",0,lunediDiOggi+Movimenti[[#This Row],[GG SCADENZA]])</f>
        <v>46487</v>
      </c>
      <c r="M243" s="50" t="str">
        <f>IFERROR(VLOOKUP(C243,MATRICI!$A$4:$C$200,2,FALSE),"")</f>
        <v>1 OPERATIVA</v>
      </c>
      <c r="N243" s="48" t="str">
        <f t="shared" si="27"/>
        <v>USCITE</v>
      </c>
      <c r="O243" s="48" t="str">
        <f t="shared" ca="1" si="28"/>
        <v>2027-04-05 (S14)</v>
      </c>
      <c r="P243" s="48" t="str">
        <f t="shared" ca="1" si="29"/>
        <v>2027-04</v>
      </c>
      <c r="Q243" s="48" t="str">
        <f t="shared" ca="1" si="30"/>
        <v/>
      </c>
      <c r="R243" s="48" t="str">
        <f t="shared" ca="1" si="31"/>
        <v>NO</v>
      </c>
      <c r="S243" s="48" t="str">
        <f t="shared" ca="1" si="32"/>
        <v>DA FARE</v>
      </c>
      <c r="T243" s="48" t="str">
        <f t="shared" ca="1" si="33"/>
        <v>NO</v>
      </c>
      <c r="U243" s="48" t="str">
        <f t="shared" ca="1" si="34"/>
        <v>NO</v>
      </c>
      <c r="V243" s="48" t="str">
        <f t="shared" ca="1" si="35"/>
        <v>SI</v>
      </c>
      <c r="W243" s="48" t="str">
        <f>IFERROR(VLOOKUP(C243,MATRICI!$A$4:$C$200,3,FALSE),"")</f>
        <v>DPO</v>
      </c>
      <c r="X243" s="83">
        <v>257</v>
      </c>
      <c r="Y243" s="83">
        <v>195</v>
      </c>
      <c r="Z243" s="83">
        <v>257</v>
      </c>
    </row>
    <row r="244" spans="1:26" x14ac:dyDescent="0.3">
      <c r="A244" s="7">
        <f ca="1">lunediDiOggi+Movimenti[[#This Row],[GG MOVIMENTO]]</f>
        <v>46493</v>
      </c>
      <c r="B244" s="5" t="s">
        <v>151</v>
      </c>
      <c r="C244" s="5" t="s">
        <v>21</v>
      </c>
      <c r="D244" s="6">
        <v>-2400</v>
      </c>
      <c r="E244" s="5" t="s">
        <v>25</v>
      </c>
      <c r="F244" s="5" t="s">
        <v>29</v>
      </c>
      <c r="G244" s="5" t="s">
        <v>31</v>
      </c>
      <c r="H244" s="5" t="s">
        <v>36</v>
      </c>
      <c r="J244" s="85">
        <f>IF(Movimenti[[#This Row],[GG DOCUMENTO]]="",0,lunediDiOggi+Movimenti[[#This Row],[GG DOCUMENTO]])</f>
        <v>0</v>
      </c>
      <c r="K244" s="85">
        <f ca="1">IF(Movimenti[[#This Row],[GG SCADENZA]]="",0,lunediDiOggi+Movimenti[[#This Row],[GG SCADENZA]])</f>
        <v>46493</v>
      </c>
      <c r="M244" s="50" t="str">
        <f>IFERROR(VLOOKUP(C244,MATRICI!$A$4:$C$200,2,FALSE),"")</f>
        <v>3 FINANZIAMENTI</v>
      </c>
      <c r="N244" s="48" t="str">
        <f t="shared" si="27"/>
        <v>USCITE</v>
      </c>
      <c r="O244" s="48" t="str">
        <f t="shared" ca="1" si="28"/>
        <v>2027-04-12 (S15)</v>
      </c>
      <c r="P244" s="48" t="str">
        <f t="shared" ca="1" si="29"/>
        <v>2027-04</v>
      </c>
      <c r="Q244" s="48" t="str">
        <f t="shared" ca="1" si="30"/>
        <v/>
      </c>
      <c r="R244" s="48" t="str">
        <f t="shared" ca="1" si="31"/>
        <v>NO</v>
      </c>
      <c r="S244" s="48" t="str">
        <f t="shared" ca="1" si="32"/>
        <v>DA FARE</v>
      </c>
      <c r="T244" s="48" t="str">
        <f t="shared" ca="1" si="33"/>
        <v>NO</v>
      </c>
      <c r="U244" s="48" t="str">
        <f t="shared" ca="1" si="34"/>
        <v>NO</v>
      </c>
      <c r="V244" s="48" t="str">
        <f t="shared" ca="1" si="35"/>
        <v>SI</v>
      </c>
      <c r="W244" s="48">
        <f>IFERROR(VLOOKUP(C244,MATRICI!$A$4:$C$200,3,FALSE),"")</f>
        <v>0</v>
      </c>
      <c r="X244" s="83">
        <v>263</v>
      </c>
      <c r="Y244" s="83"/>
      <c r="Z244" s="83">
        <v>263</v>
      </c>
    </row>
    <row r="245" spans="1:26" x14ac:dyDescent="0.3">
      <c r="A245" s="7">
        <f ca="1">lunediDiOggi+Movimenti[[#This Row],[GG MOVIMENTO]]</f>
        <v>46494</v>
      </c>
      <c r="B245" s="5" t="s">
        <v>66</v>
      </c>
      <c r="C245" s="5" t="s">
        <v>11</v>
      </c>
      <c r="D245" s="6">
        <v>-8500</v>
      </c>
      <c r="E245" s="5" t="s">
        <v>25</v>
      </c>
      <c r="F245" s="5" t="s">
        <v>29</v>
      </c>
      <c r="G245" s="5" t="s">
        <v>31</v>
      </c>
      <c r="H245" s="5" t="s">
        <v>38</v>
      </c>
      <c r="J245" s="85">
        <f>IF(Movimenti[[#This Row],[GG DOCUMENTO]]="",0,lunediDiOggi+Movimenti[[#This Row],[GG DOCUMENTO]])</f>
        <v>0</v>
      </c>
      <c r="K245" s="85">
        <f ca="1">IF(Movimenti[[#This Row],[GG SCADENZA]]="",0,lunediDiOggi+Movimenti[[#This Row],[GG SCADENZA]])</f>
        <v>46494</v>
      </c>
      <c r="M245" s="50" t="str">
        <f>IFERROR(VLOOKUP(C245,MATRICI!$A$4:$C$200,2,FALSE),"")</f>
        <v>1 OPERATIVA</v>
      </c>
      <c r="N245" s="48" t="str">
        <f t="shared" si="27"/>
        <v>USCITE</v>
      </c>
      <c r="O245" s="48" t="str">
        <f t="shared" ca="1" si="28"/>
        <v>2027-04-12 (S15)</v>
      </c>
      <c r="P245" s="48" t="str">
        <f t="shared" ca="1" si="29"/>
        <v>2027-04</v>
      </c>
      <c r="Q245" s="48" t="str">
        <f t="shared" ca="1" si="30"/>
        <v/>
      </c>
      <c r="R245" s="48" t="str">
        <f t="shared" ca="1" si="31"/>
        <v>NO</v>
      </c>
      <c r="S245" s="48" t="str">
        <f t="shared" ca="1" si="32"/>
        <v>DA FARE</v>
      </c>
      <c r="T245" s="48" t="str">
        <f t="shared" ca="1" si="33"/>
        <v>NO</v>
      </c>
      <c r="U245" s="48" t="str">
        <f t="shared" ca="1" si="34"/>
        <v>NO</v>
      </c>
      <c r="V245" s="48" t="str">
        <f t="shared" ca="1" si="35"/>
        <v>SI</v>
      </c>
      <c r="W245" s="48">
        <f>IFERROR(VLOOKUP(C245,MATRICI!$A$4:$C$200,3,FALSE),"")</f>
        <v>0</v>
      </c>
      <c r="X245" s="83">
        <v>264</v>
      </c>
      <c r="Y245" s="83"/>
      <c r="Z245" s="83">
        <v>264</v>
      </c>
    </row>
    <row r="246" spans="1:26" x14ac:dyDescent="0.3">
      <c r="A246" s="7">
        <f ca="1">lunediDiOggi+Movimenti[[#This Row],[GG MOVIMENTO]]</f>
        <v>46496</v>
      </c>
      <c r="B246" s="5" t="s">
        <v>199</v>
      </c>
      <c r="C246" s="5" t="s">
        <v>3</v>
      </c>
      <c r="D246" s="6">
        <v>28800</v>
      </c>
      <c r="E246" s="5" t="s">
        <v>26</v>
      </c>
      <c r="F246" s="5" t="s">
        <v>29</v>
      </c>
      <c r="G246" s="5" t="s">
        <v>31</v>
      </c>
      <c r="H246" s="5" t="s">
        <v>34</v>
      </c>
      <c r="J246" s="85">
        <f ca="1">IF(Movimenti[[#This Row],[GG DOCUMENTO]]="",0,lunediDiOggi+Movimenti[[#This Row],[GG DOCUMENTO]])</f>
        <v>46451</v>
      </c>
      <c r="K246" s="85">
        <f ca="1">IF(Movimenti[[#This Row],[GG SCADENZA]]="",0,lunediDiOggi+Movimenti[[#This Row],[GG SCADENZA]])</f>
        <v>46496</v>
      </c>
      <c r="M246" s="50" t="str">
        <f>IFERROR(VLOOKUP(C246,MATRICI!$A$4:$C$200,2,FALSE),"")</f>
        <v>1 OPERATIVA</v>
      </c>
      <c r="N246" s="48" t="str">
        <f t="shared" si="27"/>
        <v>ENTRATE</v>
      </c>
      <c r="O246" s="48" t="str">
        <f t="shared" ca="1" si="28"/>
        <v>2027-04-19 (S16)</v>
      </c>
      <c r="P246" s="48" t="str">
        <f t="shared" ca="1" si="29"/>
        <v>2027-04</v>
      </c>
      <c r="Q246" s="48" t="str">
        <f t="shared" ca="1" si="30"/>
        <v/>
      </c>
      <c r="R246" s="48" t="str">
        <f t="shared" ca="1" si="31"/>
        <v>NO</v>
      </c>
      <c r="S246" s="48" t="str">
        <f t="shared" ca="1" si="32"/>
        <v>DA FARE</v>
      </c>
      <c r="T246" s="48" t="str">
        <f t="shared" ca="1" si="33"/>
        <v>NO</v>
      </c>
      <c r="U246" s="48" t="str">
        <f t="shared" ca="1" si="34"/>
        <v>NO</v>
      </c>
      <c r="V246" s="48" t="str">
        <f t="shared" ca="1" si="35"/>
        <v>SI</v>
      </c>
      <c r="W246" s="48" t="str">
        <f>IFERROR(VLOOKUP(C246,MATRICI!$A$4:$C$200,3,FALSE),"")</f>
        <v>DSO</v>
      </c>
      <c r="X246" s="83">
        <v>266</v>
      </c>
      <c r="Y246" s="83">
        <v>221</v>
      </c>
      <c r="Z246" s="83">
        <v>266</v>
      </c>
    </row>
    <row r="247" spans="1:26" x14ac:dyDescent="0.3">
      <c r="A247" s="7">
        <f ca="1">lunediDiOggi+Movimenti[[#This Row],[GG MOVIMENTO]]</f>
        <v>46502</v>
      </c>
      <c r="B247" s="5" t="s">
        <v>150</v>
      </c>
      <c r="C247" s="5" t="s">
        <v>21</v>
      </c>
      <c r="D247" s="6">
        <v>-1850</v>
      </c>
      <c r="E247" s="5" t="s">
        <v>25</v>
      </c>
      <c r="F247" s="5" t="s">
        <v>29</v>
      </c>
      <c r="G247" s="5" t="s">
        <v>31</v>
      </c>
      <c r="H247" s="5" t="s">
        <v>36</v>
      </c>
      <c r="J247" s="85">
        <f>IF(Movimenti[[#This Row],[GG DOCUMENTO]]="",0,lunediDiOggi+Movimenti[[#This Row],[GG DOCUMENTO]])</f>
        <v>0</v>
      </c>
      <c r="K247" s="85">
        <f ca="1">IF(Movimenti[[#This Row],[GG SCADENZA]]="",0,lunediDiOggi+Movimenti[[#This Row],[GG SCADENZA]])</f>
        <v>46502</v>
      </c>
      <c r="M247" s="50" t="str">
        <f>IFERROR(VLOOKUP(C247,MATRICI!$A$4:$C$200,2,FALSE),"")</f>
        <v>3 FINANZIAMENTI</v>
      </c>
      <c r="N247" s="48" t="str">
        <f t="shared" si="27"/>
        <v>USCITE</v>
      </c>
      <c r="O247" s="48" t="str">
        <f t="shared" ca="1" si="28"/>
        <v>2027-04-19 (S16)</v>
      </c>
      <c r="P247" s="48" t="str">
        <f t="shared" ca="1" si="29"/>
        <v>2027-04</v>
      </c>
      <c r="Q247" s="48" t="str">
        <f t="shared" ca="1" si="30"/>
        <v/>
      </c>
      <c r="R247" s="48" t="str">
        <f t="shared" ca="1" si="31"/>
        <v>NO</v>
      </c>
      <c r="S247" s="48" t="str">
        <f t="shared" ca="1" si="32"/>
        <v>DA FARE</v>
      </c>
      <c r="T247" s="48" t="str">
        <f t="shared" ca="1" si="33"/>
        <v>NO</v>
      </c>
      <c r="U247" s="48" t="str">
        <f t="shared" ca="1" si="34"/>
        <v>NO</v>
      </c>
      <c r="V247" s="48" t="str">
        <f t="shared" ca="1" si="35"/>
        <v>SI</v>
      </c>
      <c r="W247" s="48">
        <f>IFERROR(VLOOKUP(C247,MATRICI!$A$4:$C$200,3,FALSE),"")</f>
        <v>0</v>
      </c>
      <c r="X247" s="83">
        <v>272</v>
      </c>
      <c r="Y247" s="83"/>
      <c r="Z247" s="83">
        <v>272</v>
      </c>
    </row>
    <row r="248" spans="1:26" x14ac:dyDescent="0.3">
      <c r="A248" s="7">
        <f ca="1">lunediDiOggi+Movimenti[[#This Row],[GG MOVIMENTO]]</f>
        <v>46504</v>
      </c>
      <c r="B248" s="5" t="s">
        <v>149</v>
      </c>
      <c r="C248" s="5" t="s">
        <v>9</v>
      </c>
      <c r="D248" s="6">
        <v>-3100</v>
      </c>
      <c r="E248" s="5" t="s">
        <v>25</v>
      </c>
      <c r="F248" s="5" t="s">
        <v>29</v>
      </c>
      <c r="G248" s="5" t="s">
        <v>31</v>
      </c>
      <c r="H248" s="5" t="s">
        <v>36</v>
      </c>
      <c r="J248" s="85">
        <f>IF(Movimenti[[#This Row],[GG DOCUMENTO]]="",0,lunediDiOggi+Movimenti[[#This Row],[GG DOCUMENTO]])</f>
        <v>0</v>
      </c>
      <c r="K248" s="85">
        <f ca="1">IF(Movimenti[[#This Row],[GG SCADENZA]]="",0,lunediDiOggi+Movimenti[[#This Row],[GG SCADENZA]])</f>
        <v>46504</v>
      </c>
      <c r="M248" s="50" t="str">
        <f>IFERROR(VLOOKUP(C248,MATRICI!$A$4:$C$200,2,FALSE),"")</f>
        <v>1 OPERATIVA</v>
      </c>
      <c r="N248" s="48" t="str">
        <f t="shared" si="27"/>
        <v>USCITE</v>
      </c>
      <c r="O248" s="48" t="str">
        <f t="shared" ca="1" si="28"/>
        <v>2027-04-26 (S17)</v>
      </c>
      <c r="P248" s="48" t="str">
        <f t="shared" ca="1" si="29"/>
        <v>2027-04</v>
      </c>
      <c r="Q248" s="48" t="str">
        <f t="shared" ca="1" si="30"/>
        <v/>
      </c>
      <c r="R248" s="48" t="str">
        <f t="shared" ca="1" si="31"/>
        <v>NO</v>
      </c>
      <c r="S248" s="48" t="str">
        <f t="shared" ca="1" si="32"/>
        <v>DA FARE</v>
      </c>
      <c r="T248" s="48" t="str">
        <f t="shared" ca="1" si="33"/>
        <v>NO</v>
      </c>
      <c r="U248" s="48" t="str">
        <f t="shared" ca="1" si="34"/>
        <v>NO</v>
      </c>
      <c r="V248" s="48" t="str">
        <f t="shared" ca="1" si="35"/>
        <v>SI</v>
      </c>
      <c r="W248" s="48">
        <f>IFERROR(VLOOKUP(C248,MATRICI!$A$4:$C$200,3,FALSE),"")</f>
        <v>0</v>
      </c>
      <c r="X248" s="83">
        <v>274</v>
      </c>
      <c r="Y248" s="83"/>
      <c r="Z248" s="83">
        <v>274</v>
      </c>
    </row>
    <row r="249" spans="1:26" x14ac:dyDescent="0.3">
      <c r="A249" s="7">
        <f ca="1">lunediDiOggi+Movimenti[[#This Row],[GG MOVIMENTO]]</f>
        <v>46511</v>
      </c>
      <c r="B249" s="5" t="s">
        <v>189</v>
      </c>
      <c r="C249" s="5" t="s">
        <v>6</v>
      </c>
      <c r="D249" s="6">
        <v>-7900</v>
      </c>
      <c r="E249" s="5" t="s">
        <v>26</v>
      </c>
      <c r="F249" s="5" t="s">
        <v>29</v>
      </c>
      <c r="G249" s="5" t="s">
        <v>31</v>
      </c>
      <c r="H249" s="5" t="s">
        <v>35</v>
      </c>
      <c r="J249" s="85">
        <f ca="1">IF(Movimenti[[#This Row],[GG DOCUMENTO]]="",0,lunediDiOggi+Movimenti[[#This Row],[GG DOCUMENTO]])</f>
        <v>46459</v>
      </c>
      <c r="K249" s="85">
        <f ca="1">IF(Movimenti[[#This Row],[GG SCADENZA]]="",0,lunediDiOggi+Movimenti[[#This Row],[GG SCADENZA]])</f>
        <v>46511</v>
      </c>
      <c r="M249" s="50" t="str">
        <f>IFERROR(VLOOKUP(C249,MATRICI!$A$4:$C$200,2,FALSE),"")</f>
        <v>1 OPERATIVA</v>
      </c>
      <c r="N249" s="48" t="str">
        <f t="shared" si="27"/>
        <v>USCITE</v>
      </c>
      <c r="O249" s="48" t="str">
        <f t="shared" ca="1" si="28"/>
        <v>2027-05-03 (S18)</v>
      </c>
      <c r="P249" s="48" t="str">
        <f t="shared" ca="1" si="29"/>
        <v>2027-05</v>
      </c>
      <c r="Q249" s="48" t="str">
        <f t="shared" ca="1" si="30"/>
        <v/>
      </c>
      <c r="R249" s="48" t="str">
        <f t="shared" ca="1" si="31"/>
        <v>NO</v>
      </c>
      <c r="S249" s="48" t="str">
        <f t="shared" ca="1" si="32"/>
        <v>DA FARE</v>
      </c>
      <c r="T249" s="48" t="str">
        <f t="shared" ca="1" si="33"/>
        <v>NO</v>
      </c>
      <c r="U249" s="48" t="str">
        <f t="shared" ca="1" si="34"/>
        <v>NO</v>
      </c>
      <c r="V249" s="48" t="str">
        <f t="shared" ca="1" si="35"/>
        <v>SI</v>
      </c>
      <c r="W249" s="48" t="str">
        <f>IFERROR(VLOOKUP(C249,MATRICI!$A$4:$C$200,3,FALSE),"")</f>
        <v>DPO</v>
      </c>
      <c r="X249" s="83">
        <v>281</v>
      </c>
      <c r="Y249" s="83">
        <v>229</v>
      </c>
      <c r="Z249" s="83">
        <v>281</v>
      </c>
    </row>
    <row r="250" spans="1:26" x14ac:dyDescent="0.3">
      <c r="A250" s="7">
        <f ca="1">lunediDiOggi+Movimenti[[#This Row],[GG MOVIMENTO]]</f>
        <v>46513</v>
      </c>
      <c r="B250" s="5" t="s">
        <v>187</v>
      </c>
      <c r="C250" s="5" t="s">
        <v>3</v>
      </c>
      <c r="D250" s="6">
        <v>27000</v>
      </c>
      <c r="E250" s="5" t="s">
        <v>26</v>
      </c>
      <c r="F250" s="5" t="s">
        <v>29</v>
      </c>
      <c r="G250" s="5" t="s">
        <v>31</v>
      </c>
      <c r="H250" s="5" t="s">
        <v>34</v>
      </c>
      <c r="J250" s="85">
        <f ca="1">IF(Movimenti[[#This Row],[GG DOCUMENTO]]="",0,lunediDiOggi+Movimenti[[#This Row],[GG DOCUMENTO]])</f>
        <v>46475</v>
      </c>
      <c r="K250" s="85">
        <f ca="1">IF(Movimenti[[#This Row],[GG SCADENZA]]="",0,lunediDiOggi+Movimenti[[#This Row],[GG SCADENZA]])</f>
        <v>46513</v>
      </c>
      <c r="M250" s="50" t="str">
        <f>IFERROR(VLOOKUP(C250,MATRICI!$A$4:$C$200,2,FALSE),"")</f>
        <v>1 OPERATIVA</v>
      </c>
      <c r="N250" s="48" t="str">
        <f t="shared" si="27"/>
        <v>ENTRATE</v>
      </c>
      <c r="O250" s="48" t="str">
        <f t="shared" ca="1" si="28"/>
        <v>2027-05-03 (S18)</v>
      </c>
      <c r="P250" s="48" t="str">
        <f t="shared" ca="1" si="29"/>
        <v>2027-05</v>
      </c>
      <c r="Q250" s="48" t="str">
        <f t="shared" ca="1" si="30"/>
        <v/>
      </c>
      <c r="R250" s="48" t="str">
        <f t="shared" ca="1" si="31"/>
        <v>NO</v>
      </c>
      <c r="S250" s="48" t="str">
        <f t="shared" ca="1" si="32"/>
        <v>DA FARE</v>
      </c>
      <c r="T250" s="48" t="str">
        <f t="shared" ca="1" si="33"/>
        <v>NO</v>
      </c>
      <c r="U250" s="48" t="str">
        <f t="shared" ca="1" si="34"/>
        <v>NO</v>
      </c>
      <c r="V250" s="48" t="str">
        <f t="shared" ca="1" si="35"/>
        <v>SI</v>
      </c>
      <c r="W250" s="48" t="str">
        <f>IFERROR(VLOOKUP(C250,MATRICI!$A$4:$C$200,3,FALSE),"")</f>
        <v>DSO</v>
      </c>
      <c r="X250" s="83">
        <v>283</v>
      </c>
      <c r="Y250" s="83">
        <v>245</v>
      </c>
      <c r="Z250" s="83">
        <v>283</v>
      </c>
    </row>
    <row r="251" spans="1:26" x14ac:dyDescent="0.3">
      <c r="A251" s="7">
        <f ca="1">lunediDiOggi+Movimenti[[#This Row],[GG MOVIMENTO]]</f>
        <v>46514</v>
      </c>
      <c r="B251" s="5" t="s">
        <v>8</v>
      </c>
      <c r="C251" s="5" t="s">
        <v>8</v>
      </c>
      <c r="D251" s="6">
        <v>-24800</v>
      </c>
      <c r="E251" s="5" t="s">
        <v>25</v>
      </c>
      <c r="F251" s="5" t="s">
        <v>29</v>
      </c>
      <c r="G251" s="5" t="s">
        <v>31</v>
      </c>
      <c r="H251" s="5" t="s">
        <v>34</v>
      </c>
      <c r="J251" s="85">
        <f>IF(Movimenti[[#This Row],[GG DOCUMENTO]]="",0,lunediDiOggi+Movimenti[[#This Row],[GG DOCUMENTO]])</f>
        <v>0</v>
      </c>
      <c r="K251" s="85">
        <f ca="1">IF(Movimenti[[#This Row],[GG SCADENZA]]="",0,lunediDiOggi+Movimenti[[#This Row],[GG SCADENZA]])</f>
        <v>46514</v>
      </c>
      <c r="M251" s="50" t="str">
        <f>IFERROR(VLOOKUP(C251,MATRICI!$A$4:$C$200,2,FALSE),"")</f>
        <v>1 OPERATIVA</v>
      </c>
      <c r="N251" s="48" t="str">
        <f t="shared" si="27"/>
        <v>USCITE</v>
      </c>
      <c r="O251" s="48" t="str">
        <f t="shared" ca="1" si="28"/>
        <v>2027-05-03 (S18)</v>
      </c>
      <c r="P251" s="48" t="str">
        <f t="shared" ca="1" si="29"/>
        <v>2027-05</v>
      </c>
      <c r="Q251" s="48" t="str">
        <f t="shared" ca="1" si="30"/>
        <v/>
      </c>
      <c r="R251" s="48" t="str">
        <f t="shared" ca="1" si="31"/>
        <v>NO</v>
      </c>
      <c r="S251" s="48" t="str">
        <f t="shared" ca="1" si="32"/>
        <v>DA FARE</v>
      </c>
      <c r="T251" s="48" t="str">
        <f t="shared" ca="1" si="33"/>
        <v>NO</v>
      </c>
      <c r="U251" s="48" t="str">
        <f t="shared" ca="1" si="34"/>
        <v>NO</v>
      </c>
      <c r="V251" s="48" t="str">
        <f t="shared" ca="1" si="35"/>
        <v>SI</v>
      </c>
      <c r="W251" s="48">
        <f>IFERROR(VLOOKUP(C251,MATRICI!$A$4:$C$200,3,FALSE),"")</f>
        <v>0</v>
      </c>
      <c r="X251" s="83">
        <v>284</v>
      </c>
      <c r="Y251" s="83"/>
      <c r="Z251" s="83">
        <v>284</v>
      </c>
    </row>
    <row r="252" spans="1:26" x14ac:dyDescent="0.3">
      <c r="A252" s="7">
        <f ca="1">lunediDiOggi+Movimenti[[#This Row],[GG MOVIMENTO]]</f>
        <v>46517</v>
      </c>
      <c r="B252" s="5" t="s">
        <v>78</v>
      </c>
      <c r="C252" s="5" t="s">
        <v>7</v>
      </c>
      <c r="D252" s="6">
        <v>-4300</v>
      </c>
      <c r="E252" s="5" t="s">
        <v>26</v>
      </c>
      <c r="F252" s="5" t="s">
        <v>29</v>
      </c>
      <c r="G252" s="5" t="s">
        <v>31</v>
      </c>
      <c r="H252" s="5" t="s">
        <v>34</v>
      </c>
      <c r="J252" s="85">
        <f ca="1">IF(Movimenti[[#This Row],[GG DOCUMENTO]]="",0,lunediDiOggi+Movimenti[[#This Row],[GG DOCUMENTO]])</f>
        <v>46457</v>
      </c>
      <c r="K252" s="85">
        <f ca="1">IF(Movimenti[[#This Row],[GG SCADENZA]]="",0,lunediDiOggi+Movimenti[[#This Row],[GG SCADENZA]])</f>
        <v>46517</v>
      </c>
      <c r="M252" s="50" t="str">
        <f>IFERROR(VLOOKUP(C252,MATRICI!$A$4:$C$200,2,FALSE),"")</f>
        <v>1 OPERATIVA</v>
      </c>
      <c r="N252" s="48" t="str">
        <f t="shared" si="27"/>
        <v>USCITE</v>
      </c>
      <c r="O252" s="48" t="str">
        <f t="shared" ca="1" si="28"/>
        <v>2027-05-10 (S19)</v>
      </c>
      <c r="P252" s="48" t="str">
        <f t="shared" ca="1" si="29"/>
        <v>2027-05</v>
      </c>
      <c r="Q252" s="48" t="str">
        <f t="shared" ca="1" si="30"/>
        <v/>
      </c>
      <c r="R252" s="48" t="str">
        <f t="shared" ca="1" si="31"/>
        <v>NO</v>
      </c>
      <c r="S252" s="48" t="str">
        <f t="shared" ca="1" si="32"/>
        <v>DA FARE</v>
      </c>
      <c r="T252" s="48" t="str">
        <f t="shared" ca="1" si="33"/>
        <v>NO</v>
      </c>
      <c r="U252" s="48" t="str">
        <f t="shared" ca="1" si="34"/>
        <v>NO</v>
      </c>
      <c r="V252" s="48" t="str">
        <f t="shared" ca="1" si="35"/>
        <v>SI</v>
      </c>
      <c r="W252" s="48" t="str">
        <f>IFERROR(VLOOKUP(C252,MATRICI!$A$4:$C$200,3,FALSE),"")</f>
        <v>DPO</v>
      </c>
      <c r="X252" s="83">
        <v>287</v>
      </c>
      <c r="Y252" s="83">
        <v>227</v>
      </c>
      <c r="Z252" s="83">
        <v>287</v>
      </c>
    </row>
    <row r="253" spans="1:26" x14ac:dyDescent="0.3">
      <c r="A253" s="7">
        <f ca="1">lunediDiOggi+Movimenti[[#This Row],[GG MOVIMENTO]]</f>
        <v>46523</v>
      </c>
      <c r="B253" s="5" t="s">
        <v>151</v>
      </c>
      <c r="C253" s="5" t="s">
        <v>21</v>
      </c>
      <c r="D253" s="6">
        <v>-2400</v>
      </c>
      <c r="E253" s="5" t="s">
        <v>25</v>
      </c>
      <c r="F253" s="5" t="s">
        <v>29</v>
      </c>
      <c r="G253" s="5" t="s">
        <v>31</v>
      </c>
      <c r="H253" s="5" t="s">
        <v>36</v>
      </c>
      <c r="J253" s="85">
        <f>IF(Movimenti[[#This Row],[GG DOCUMENTO]]="",0,lunediDiOggi+Movimenti[[#This Row],[GG DOCUMENTO]])</f>
        <v>0</v>
      </c>
      <c r="K253" s="85">
        <f ca="1">IF(Movimenti[[#This Row],[GG SCADENZA]]="",0,lunediDiOggi+Movimenti[[#This Row],[GG SCADENZA]])</f>
        <v>46523</v>
      </c>
      <c r="M253" s="50" t="str">
        <f>IFERROR(VLOOKUP(C253,MATRICI!$A$4:$C$200,2,FALSE),"")</f>
        <v>3 FINANZIAMENTI</v>
      </c>
      <c r="N253" s="48" t="str">
        <f t="shared" si="27"/>
        <v>USCITE</v>
      </c>
      <c r="O253" s="48" t="str">
        <f t="shared" ca="1" si="28"/>
        <v>2027-05-10 (S19)</v>
      </c>
      <c r="P253" s="48" t="str">
        <f t="shared" ca="1" si="29"/>
        <v>2027-05</v>
      </c>
      <c r="Q253" s="48" t="str">
        <f t="shared" ca="1" si="30"/>
        <v/>
      </c>
      <c r="R253" s="48" t="str">
        <f t="shared" ca="1" si="31"/>
        <v>NO</v>
      </c>
      <c r="S253" s="48" t="str">
        <f t="shared" ca="1" si="32"/>
        <v>DA FARE</v>
      </c>
      <c r="T253" s="48" t="str">
        <f t="shared" ca="1" si="33"/>
        <v>NO</v>
      </c>
      <c r="U253" s="48" t="str">
        <f t="shared" ca="1" si="34"/>
        <v>NO</v>
      </c>
      <c r="V253" s="48" t="str">
        <f t="shared" ca="1" si="35"/>
        <v>SI</v>
      </c>
      <c r="W253" s="48">
        <f>IFERROR(VLOOKUP(C253,MATRICI!$A$4:$C$200,3,FALSE),"")</f>
        <v>0</v>
      </c>
      <c r="X253" s="83">
        <v>293</v>
      </c>
      <c r="Y253" s="83"/>
      <c r="Z253" s="83">
        <v>293</v>
      </c>
    </row>
    <row r="254" spans="1:26" x14ac:dyDescent="0.3">
      <c r="A254" s="7">
        <f ca="1">lunediDiOggi+Movimenti[[#This Row],[GG MOVIMENTO]]</f>
        <v>46524</v>
      </c>
      <c r="B254" s="5" t="s">
        <v>66</v>
      </c>
      <c r="C254" s="5" t="s">
        <v>11</v>
      </c>
      <c r="D254" s="6">
        <v>-8500</v>
      </c>
      <c r="E254" s="5" t="s">
        <v>25</v>
      </c>
      <c r="F254" s="5" t="s">
        <v>29</v>
      </c>
      <c r="G254" s="5" t="s">
        <v>31</v>
      </c>
      <c r="H254" s="5" t="s">
        <v>38</v>
      </c>
      <c r="J254" s="85">
        <f>IF(Movimenti[[#This Row],[GG DOCUMENTO]]="",0,lunediDiOggi+Movimenti[[#This Row],[GG DOCUMENTO]])</f>
        <v>0</v>
      </c>
      <c r="K254" s="85">
        <f ca="1">IF(Movimenti[[#This Row],[GG SCADENZA]]="",0,lunediDiOggi+Movimenti[[#This Row],[GG SCADENZA]])</f>
        <v>46524</v>
      </c>
      <c r="M254" s="50" t="str">
        <f>IFERROR(VLOOKUP(C254,MATRICI!$A$4:$C$200,2,FALSE),"")</f>
        <v>1 OPERATIVA</v>
      </c>
      <c r="N254" s="48" t="str">
        <f t="shared" si="27"/>
        <v>USCITE</v>
      </c>
      <c r="O254" s="48" t="str">
        <f t="shared" ca="1" si="28"/>
        <v>2027-05-17 (S20)</v>
      </c>
      <c r="P254" s="48" t="str">
        <f t="shared" ca="1" si="29"/>
        <v>2027-05</v>
      </c>
      <c r="Q254" s="48" t="str">
        <f t="shared" ca="1" si="30"/>
        <v/>
      </c>
      <c r="R254" s="48" t="str">
        <f t="shared" ca="1" si="31"/>
        <v>NO</v>
      </c>
      <c r="S254" s="48" t="str">
        <f t="shared" ca="1" si="32"/>
        <v>DA FARE</v>
      </c>
      <c r="T254" s="48" t="str">
        <f t="shared" ca="1" si="33"/>
        <v>NO</v>
      </c>
      <c r="U254" s="48" t="str">
        <f t="shared" ca="1" si="34"/>
        <v>NO</v>
      </c>
      <c r="V254" s="48" t="str">
        <f t="shared" ca="1" si="35"/>
        <v>SI</v>
      </c>
      <c r="W254" s="48">
        <f>IFERROR(VLOOKUP(C254,MATRICI!$A$4:$C$200,3,FALSE),"")</f>
        <v>0</v>
      </c>
      <c r="X254" s="83">
        <v>294</v>
      </c>
      <c r="Y254" s="83"/>
      <c r="Z254" s="83">
        <v>294</v>
      </c>
    </row>
    <row r="255" spans="1:26" x14ac:dyDescent="0.3">
      <c r="A255" s="7">
        <f ca="1">lunediDiOggi+Movimenti[[#This Row],[GG MOVIMENTO]]</f>
        <v>46525</v>
      </c>
      <c r="B255" s="5" t="s">
        <v>152</v>
      </c>
      <c r="C255" s="5" t="s">
        <v>10</v>
      </c>
      <c r="D255" s="6">
        <v>-2400</v>
      </c>
      <c r="E255" s="5" t="s">
        <v>25</v>
      </c>
      <c r="F255" s="5" t="s">
        <v>29</v>
      </c>
      <c r="G255" s="5" t="s">
        <v>31</v>
      </c>
      <c r="H255" s="5" t="s">
        <v>36</v>
      </c>
      <c r="J255" s="85">
        <f ca="1">IF(Movimenti[[#This Row],[GG DOCUMENTO]]="",0,lunediDiOggi+Movimenti[[#This Row],[GG DOCUMENTO]])</f>
        <v>46470</v>
      </c>
      <c r="K255" s="85">
        <f ca="1">IF(Movimenti[[#This Row],[GG SCADENZA]]="",0,lunediDiOggi+Movimenti[[#This Row],[GG SCADENZA]])</f>
        <v>46525</v>
      </c>
      <c r="M255" s="50" t="str">
        <f>IFERROR(VLOOKUP(C255,MATRICI!$A$4:$C$200,2,FALSE),"")</f>
        <v>1 OPERATIVA</v>
      </c>
      <c r="N255" s="48" t="str">
        <f t="shared" si="27"/>
        <v>USCITE</v>
      </c>
      <c r="O255" s="48" t="str">
        <f t="shared" ca="1" si="28"/>
        <v>2027-05-17 (S20)</v>
      </c>
      <c r="P255" s="48" t="str">
        <f t="shared" ca="1" si="29"/>
        <v>2027-05</v>
      </c>
      <c r="Q255" s="48" t="str">
        <f t="shared" ca="1" si="30"/>
        <v/>
      </c>
      <c r="R255" s="48" t="str">
        <f t="shared" ca="1" si="31"/>
        <v>NO</v>
      </c>
      <c r="S255" s="48" t="str">
        <f t="shared" ca="1" si="32"/>
        <v>DA FARE</v>
      </c>
      <c r="T255" s="48" t="str">
        <f t="shared" ca="1" si="33"/>
        <v>NO</v>
      </c>
      <c r="U255" s="48" t="str">
        <f t="shared" ca="1" si="34"/>
        <v>NO</v>
      </c>
      <c r="V255" s="48" t="str">
        <f t="shared" ca="1" si="35"/>
        <v>SI</v>
      </c>
      <c r="W255" s="48" t="str">
        <f>IFERROR(VLOOKUP(C255,MATRICI!$A$4:$C$200,3,FALSE),"")</f>
        <v>DPO</v>
      </c>
      <c r="X255" s="83">
        <v>295</v>
      </c>
      <c r="Y255" s="83">
        <v>240</v>
      </c>
      <c r="Z255" s="83">
        <v>295</v>
      </c>
    </row>
    <row r="256" spans="1:26" x14ac:dyDescent="0.3">
      <c r="A256" s="7">
        <f ca="1">lunediDiOggi+Movimenti[[#This Row],[GG MOVIMENTO]]</f>
        <v>46526</v>
      </c>
      <c r="B256" s="5" t="s">
        <v>188</v>
      </c>
      <c r="C256" s="5" t="s">
        <v>3</v>
      </c>
      <c r="D256" s="6">
        <v>32400</v>
      </c>
      <c r="E256" s="5" t="s">
        <v>26</v>
      </c>
      <c r="F256" s="5" t="s">
        <v>29</v>
      </c>
      <c r="G256" s="5" t="s">
        <v>31</v>
      </c>
      <c r="H256" s="5" t="s">
        <v>34</v>
      </c>
      <c r="J256" s="85">
        <f ca="1">IF(Movimenti[[#This Row],[GG DOCUMENTO]]="",0,lunediDiOggi+Movimenti[[#This Row],[GG DOCUMENTO]])</f>
        <v>46484</v>
      </c>
      <c r="K256" s="85">
        <f ca="1">IF(Movimenti[[#This Row],[GG SCADENZA]]="",0,lunediDiOggi+Movimenti[[#This Row],[GG SCADENZA]])</f>
        <v>46526</v>
      </c>
      <c r="M256" s="50" t="str">
        <f>IFERROR(VLOOKUP(C256,MATRICI!$A$4:$C$200,2,FALSE),"")</f>
        <v>1 OPERATIVA</v>
      </c>
      <c r="N256" s="48" t="str">
        <f t="shared" si="27"/>
        <v>ENTRATE</v>
      </c>
      <c r="O256" s="48" t="str">
        <f t="shared" ca="1" si="28"/>
        <v>2027-05-17 (S20)</v>
      </c>
      <c r="P256" s="48" t="str">
        <f t="shared" ca="1" si="29"/>
        <v>2027-05</v>
      </c>
      <c r="Q256" s="48" t="str">
        <f t="shared" ca="1" si="30"/>
        <v/>
      </c>
      <c r="R256" s="48" t="str">
        <f t="shared" ca="1" si="31"/>
        <v>NO</v>
      </c>
      <c r="S256" s="48" t="str">
        <f t="shared" ca="1" si="32"/>
        <v>DA FARE</v>
      </c>
      <c r="T256" s="48" t="str">
        <f t="shared" ca="1" si="33"/>
        <v>NO</v>
      </c>
      <c r="U256" s="48" t="str">
        <f t="shared" ca="1" si="34"/>
        <v>NO</v>
      </c>
      <c r="V256" s="48" t="str">
        <f t="shared" ca="1" si="35"/>
        <v>SI</v>
      </c>
      <c r="W256" s="48" t="str">
        <f>IFERROR(VLOOKUP(C256,MATRICI!$A$4:$C$200,3,FALSE),"")</f>
        <v>DSO</v>
      </c>
      <c r="X256" s="83">
        <v>296</v>
      </c>
      <c r="Y256" s="83">
        <v>254</v>
      </c>
      <c r="Z256" s="83">
        <v>296</v>
      </c>
    </row>
    <row r="257" spans="1:26" x14ac:dyDescent="0.3">
      <c r="A257" s="7">
        <f ca="1">lunediDiOggi+Movimenti[[#This Row],[GG MOVIMENTO]]</f>
        <v>46529</v>
      </c>
      <c r="B257" s="5" t="s">
        <v>205</v>
      </c>
      <c r="C257" s="5" t="s">
        <v>16</v>
      </c>
      <c r="D257" s="6">
        <v>6000</v>
      </c>
      <c r="E257" s="5" t="s">
        <v>26</v>
      </c>
      <c r="F257" s="5" t="s">
        <v>29</v>
      </c>
      <c r="G257" s="5" t="s">
        <v>31</v>
      </c>
      <c r="H257" s="5" t="s">
        <v>34</v>
      </c>
      <c r="J257" s="85">
        <f>IF(Movimenti[[#This Row],[GG DOCUMENTO]]="",0,lunediDiOggi+Movimenti[[#This Row],[GG DOCUMENTO]])</f>
        <v>0</v>
      </c>
      <c r="K257" s="85">
        <f ca="1">IF(Movimenti[[#This Row],[GG SCADENZA]]="",0,lunediDiOggi+Movimenti[[#This Row],[GG SCADENZA]])</f>
        <v>46529</v>
      </c>
      <c r="M257" s="50" t="str">
        <f>IFERROR(VLOOKUP(C257,MATRICI!$A$4:$C$200,2,FALSE),"")</f>
        <v>2 INVESTIMENTI</v>
      </c>
      <c r="N257" s="48" t="str">
        <f t="shared" si="27"/>
        <v>ENTRATE</v>
      </c>
      <c r="O257" s="48" t="str">
        <f t="shared" ca="1" si="28"/>
        <v>2027-05-17 (S20)</v>
      </c>
      <c r="P257" s="48" t="str">
        <f t="shared" ca="1" si="29"/>
        <v>2027-05</v>
      </c>
      <c r="Q257" s="48" t="str">
        <f t="shared" ca="1" si="30"/>
        <v/>
      </c>
      <c r="R257" s="48" t="str">
        <f t="shared" ca="1" si="31"/>
        <v>NO</v>
      </c>
      <c r="S257" s="48" t="str">
        <f t="shared" ca="1" si="32"/>
        <v>DA FARE</v>
      </c>
      <c r="T257" s="48" t="str">
        <f t="shared" ca="1" si="33"/>
        <v>NO</v>
      </c>
      <c r="U257" s="48" t="str">
        <f t="shared" ca="1" si="34"/>
        <v>NO</v>
      </c>
      <c r="V257" s="48" t="str">
        <f t="shared" ca="1" si="35"/>
        <v>SI</v>
      </c>
      <c r="W257" s="48">
        <f>IFERROR(VLOOKUP(C257,MATRICI!$A$4:$C$200,3,FALSE),"")</f>
        <v>0</v>
      </c>
      <c r="X257" s="83">
        <v>299</v>
      </c>
      <c r="Y257" s="83"/>
      <c r="Z257" s="83">
        <v>299</v>
      </c>
    </row>
    <row r="258" spans="1:26" x14ac:dyDescent="0.3">
      <c r="A258" s="7">
        <f ca="1">lunediDiOggi+Movimenti[[#This Row],[GG MOVIMENTO]]</f>
        <v>46532</v>
      </c>
      <c r="B258" s="5" t="s">
        <v>150</v>
      </c>
      <c r="C258" s="5" t="s">
        <v>21</v>
      </c>
      <c r="D258" s="6">
        <v>-1850</v>
      </c>
      <c r="E258" s="5" t="s">
        <v>25</v>
      </c>
      <c r="F258" s="5" t="s">
        <v>29</v>
      </c>
      <c r="G258" s="5" t="s">
        <v>31</v>
      </c>
      <c r="H258" s="5" t="s">
        <v>36</v>
      </c>
      <c r="J258" s="85">
        <f>IF(Movimenti[[#This Row],[GG DOCUMENTO]]="",0,lunediDiOggi+Movimenti[[#This Row],[GG DOCUMENTO]])</f>
        <v>0</v>
      </c>
      <c r="K258" s="85">
        <f ca="1">IF(Movimenti[[#This Row],[GG SCADENZA]]="",0,lunediDiOggi+Movimenti[[#This Row],[GG SCADENZA]])</f>
        <v>46532</v>
      </c>
      <c r="M258" s="50" t="str">
        <f>IFERROR(VLOOKUP(C258,MATRICI!$A$4:$C$200,2,FALSE),"")</f>
        <v>3 FINANZIAMENTI</v>
      </c>
      <c r="N258" s="48" t="str">
        <f t="shared" si="27"/>
        <v>USCITE</v>
      </c>
      <c r="O258" s="48" t="str">
        <f t="shared" ca="1" si="28"/>
        <v>2027-05-24 (S21)</v>
      </c>
      <c r="P258" s="48" t="str">
        <f t="shared" ca="1" si="29"/>
        <v>2027-05</v>
      </c>
      <c r="Q258" s="48" t="str">
        <f t="shared" ca="1" si="30"/>
        <v/>
      </c>
      <c r="R258" s="48" t="str">
        <f t="shared" ca="1" si="31"/>
        <v>NO</v>
      </c>
      <c r="S258" s="48" t="str">
        <f t="shared" ca="1" si="32"/>
        <v>DA FARE</v>
      </c>
      <c r="T258" s="48" t="str">
        <f t="shared" ca="1" si="33"/>
        <v>NO</v>
      </c>
      <c r="U258" s="48" t="str">
        <f t="shared" ca="1" si="34"/>
        <v>NO</v>
      </c>
      <c r="V258" s="48" t="str">
        <f t="shared" ca="1" si="35"/>
        <v>SI</v>
      </c>
      <c r="W258" s="48">
        <f>IFERROR(VLOOKUP(C258,MATRICI!$A$4:$C$200,3,FALSE),"")</f>
        <v>0</v>
      </c>
      <c r="X258" s="83">
        <v>302</v>
      </c>
      <c r="Y258" s="83"/>
      <c r="Z258" s="83">
        <v>302</v>
      </c>
    </row>
    <row r="259" spans="1:26" x14ac:dyDescent="0.3">
      <c r="A259" s="7">
        <f ca="1">lunediDiOggi+Movimenti[[#This Row],[GG MOVIMENTO]]</f>
        <v>46534</v>
      </c>
      <c r="B259" s="5" t="s">
        <v>149</v>
      </c>
      <c r="C259" s="5" t="s">
        <v>9</v>
      </c>
      <c r="D259" s="6">
        <v>-3100</v>
      </c>
      <c r="E259" s="5" t="s">
        <v>25</v>
      </c>
      <c r="F259" s="5" t="s">
        <v>29</v>
      </c>
      <c r="G259" s="5" t="s">
        <v>31</v>
      </c>
      <c r="H259" s="5" t="s">
        <v>36</v>
      </c>
      <c r="J259" s="85">
        <f>IF(Movimenti[[#This Row],[GG DOCUMENTO]]="",0,lunediDiOggi+Movimenti[[#This Row],[GG DOCUMENTO]])</f>
        <v>0</v>
      </c>
      <c r="K259" s="85">
        <f ca="1">IF(Movimenti[[#This Row],[GG SCADENZA]]="",0,lunediDiOggi+Movimenti[[#This Row],[GG SCADENZA]])</f>
        <v>46534</v>
      </c>
      <c r="M259" s="50" t="str">
        <f>IFERROR(VLOOKUP(C259,MATRICI!$A$4:$C$200,2,FALSE),"")</f>
        <v>1 OPERATIVA</v>
      </c>
      <c r="N259" s="48" t="str">
        <f t="shared" ref="N259:N280" si="36">IF(D259&gt;=0,"ENTRATE","USCITE")</f>
        <v>USCITE</v>
      </c>
      <c r="O259" s="48" t="str">
        <f t="shared" ref="O259:O280" ca="1" si="37">YEAR((INT(A259)-WEEKDAY(INT(A259),3)))&amp;"-"&amp;RIGHT("0"&amp;MONTH((INT(A259)-WEEKDAY(INT(A259),3))),2)&amp;"-"&amp;RIGHT("0"&amp;DAY((INT(A259)-WEEKDAY(INT(A259),3))),2)&amp;" (S"&amp;RIGHT("0"&amp;_xlfn.ISOWEEKNUM(INT(A259)),2)&amp;")"</f>
        <v>2027-05-24 (S21)</v>
      </c>
      <c r="P259" s="48" t="str">
        <f t="shared" ref="P259:P280" ca="1" si="38">YEAR(INT(A259))&amp;"-"&amp;RIGHT("0"&amp;MONTH(INT(A259)),2)</f>
        <v>2027-05</v>
      </c>
      <c r="Q259" s="48" t="str">
        <f t="shared" ref="Q259:Q280" ca="1" si="39">IF(OR(F259&lt;&gt;"SI",N(K259)=0),"",INT(A259)-INT(K259))</f>
        <v/>
      </c>
      <c r="R259" s="48" t="str">
        <f t="shared" ref="R259:R280" ca="1" si="40">IF(AND(INT(A259)&gt;=EDATE(TODAY(),-12),INT(A259)&lt;=TODAY()),"SI","NO")</f>
        <v>NO</v>
      </c>
      <c r="S259" s="48" t="str">
        <f t="shared" ref="S259:S280" ca="1" si="41">IF(F259="SI","ESEGUITO",IF(INT(A259)&lt;TODAY()-WEEKDAY(TODAY(),3),"IN RITARDO","DA FARE"))</f>
        <v>DA FARE</v>
      </c>
      <c r="T259" s="48" t="str">
        <f t="shared" ref="T259:T280" ca="1" si="42">IF(AND(F259="SI",INT(A259)&gt;=TODAY()-WEEKDAY(TODAY(),3)-28,INT(A259)&lt;=TODAY()),"SI","NO")</f>
        <v>NO</v>
      </c>
      <c r="U259" s="48" t="str">
        <f t="shared" ref="U259:U280" ca="1" si="43">IF(AND(F259="NO",INT(A259)&gt;=TODAY()-WEEKDAY(TODAY(),3),INT(A259)&lt;TODAY()-WEEKDAY(TODAY(),3)+91),"SI","NO")</f>
        <v>NO</v>
      </c>
      <c r="V259" s="48" t="str">
        <f t="shared" ref="V259:V280" ca="1" si="44">IF(AND(F259="NO",INT(A259)&gt;=EOMONTH(TODAY(),-1)+1,INT(A259)&lt;EDATE(EOMONTH(TODAY(),-1)+1,13)),"SI","NO")</f>
        <v>SI</v>
      </c>
      <c r="W259" s="48">
        <f>IFERROR(VLOOKUP(C259,MATRICI!$A$4:$C$200,3,FALSE),"")</f>
        <v>0</v>
      </c>
      <c r="X259" s="83">
        <v>304</v>
      </c>
      <c r="Y259" s="83"/>
      <c r="Z259" s="83">
        <v>304</v>
      </c>
    </row>
    <row r="260" spans="1:26" x14ac:dyDescent="0.3">
      <c r="A260" s="7">
        <f ca="1">lunediDiOggi+Movimenti[[#This Row],[GG MOVIMENTO]]</f>
        <v>46542</v>
      </c>
      <c r="B260" s="5" t="s">
        <v>192</v>
      </c>
      <c r="C260" s="5" t="s">
        <v>6</v>
      </c>
      <c r="D260" s="6">
        <v>-9500</v>
      </c>
      <c r="E260" s="5" t="s">
        <v>26</v>
      </c>
      <c r="F260" s="5" t="s">
        <v>29</v>
      </c>
      <c r="G260" s="5" t="s">
        <v>31</v>
      </c>
      <c r="H260" s="5" t="s">
        <v>35</v>
      </c>
      <c r="J260" s="85">
        <f ca="1">IF(Movimenti[[#This Row],[GG DOCUMENTO]]="",0,lunediDiOggi+Movimenti[[#This Row],[GG DOCUMENTO]])</f>
        <v>46492</v>
      </c>
      <c r="K260" s="85">
        <f ca="1">IF(Movimenti[[#This Row],[GG SCADENZA]]="",0,lunediDiOggi+Movimenti[[#This Row],[GG SCADENZA]])</f>
        <v>46542</v>
      </c>
      <c r="M260" s="50" t="str">
        <f>IFERROR(VLOOKUP(C260,MATRICI!$A$4:$C$200,2,FALSE),"")</f>
        <v>1 OPERATIVA</v>
      </c>
      <c r="N260" s="48" t="str">
        <f t="shared" si="36"/>
        <v>USCITE</v>
      </c>
      <c r="O260" s="48" t="str">
        <f t="shared" ca="1" si="37"/>
        <v>2027-05-31 (S22)</v>
      </c>
      <c r="P260" s="48" t="str">
        <f t="shared" ca="1" si="38"/>
        <v>2027-06</v>
      </c>
      <c r="Q260" s="48" t="str">
        <f t="shared" ca="1" si="39"/>
        <v/>
      </c>
      <c r="R260" s="48" t="str">
        <f t="shared" ca="1" si="40"/>
        <v>NO</v>
      </c>
      <c r="S260" s="48" t="str">
        <f t="shared" ca="1" si="41"/>
        <v>DA FARE</v>
      </c>
      <c r="T260" s="48" t="str">
        <f t="shared" ca="1" si="42"/>
        <v>NO</v>
      </c>
      <c r="U260" s="48" t="str">
        <f t="shared" ca="1" si="43"/>
        <v>NO</v>
      </c>
      <c r="V260" s="48" t="str">
        <f t="shared" ca="1" si="44"/>
        <v>SI</v>
      </c>
      <c r="W260" s="48" t="str">
        <f>IFERROR(VLOOKUP(C260,MATRICI!$A$4:$C$200,3,FALSE),"")</f>
        <v>DPO</v>
      </c>
      <c r="X260" s="83">
        <v>312</v>
      </c>
      <c r="Y260" s="83">
        <v>262</v>
      </c>
      <c r="Z260" s="83">
        <v>312</v>
      </c>
    </row>
    <row r="261" spans="1:26" x14ac:dyDescent="0.3">
      <c r="A261" s="7">
        <f ca="1">lunediDiOggi+Movimenti[[#This Row],[GG MOVIMENTO]]</f>
        <v>46544</v>
      </c>
      <c r="B261" s="5" t="s">
        <v>190</v>
      </c>
      <c r="C261" s="5" t="s">
        <v>3</v>
      </c>
      <c r="D261" s="6">
        <v>30000</v>
      </c>
      <c r="E261" s="5" t="s">
        <v>26</v>
      </c>
      <c r="F261" s="5" t="s">
        <v>29</v>
      </c>
      <c r="G261" s="5" t="s">
        <v>31</v>
      </c>
      <c r="H261" s="5" t="s">
        <v>34</v>
      </c>
      <c r="J261" s="85">
        <f ca="1">IF(Movimenti[[#This Row],[GG DOCUMENTO]]="",0,lunediDiOggi+Movimenti[[#This Row],[GG DOCUMENTO]])</f>
        <v>46499</v>
      </c>
      <c r="K261" s="85">
        <f ca="1">IF(Movimenti[[#This Row],[GG SCADENZA]]="",0,lunediDiOggi+Movimenti[[#This Row],[GG SCADENZA]])</f>
        <v>46544</v>
      </c>
      <c r="M261" s="50" t="str">
        <f>IFERROR(VLOOKUP(C261,MATRICI!$A$4:$C$200,2,FALSE),"")</f>
        <v>1 OPERATIVA</v>
      </c>
      <c r="N261" s="48" t="str">
        <f t="shared" si="36"/>
        <v>ENTRATE</v>
      </c>
      <c r="O261" s="48" t="str">
        <f t="shared" ca="1" si="37"/>
        <v>2027-05-31 (S22)</v>
      </c>
      <c r="P261" s="48" t="str">
        <f t="shared" ca="1" si="38"/>
        <v>2027-06</v>
      </c>
      <c r="Q261" s="48" t="str">
        <f t="shared" ca="1" si="39"/>
        <v/>
      </c>
      <c r="R261" s="48" t="str">
        <f t="shared" ca="1" si="40"/>
        <v>NO</v>
      </c>
      <c r="S261" s="48" t="str">
        <f t="shared" ca="1" si="41"/>
        <v>DA FARE</v>
      </c>
      <c r="T261" s="48" t="str">
        <f t="shared" ca="1" si="42"/>
        <v>NO</v>
      </c>
      <c r="U261" s="48" t="str">
        <f t="shared" ca="1" si="43"/>
        <v>NO</v>
      </c>
      <c r="V261" s="48" t="str">
        <f t="shared" ca="1" si="44"/>
        <v>SI</v>
      </c>
      <c r="W261" s="48" t="str">
        <f>IFERROR(VLOOKUP(C261,MATRICI!$A$4:$C$200,3,FALSE),"")</f>
        <v>DSO</v>
      </c>
      <c r="X261" s="83">
        <v>314</v>
      </c>
      <c r="Y261" s="83">
        <v>269</v>
      </c>
      <c r="Z261" s="83">
        <v>314</v>
      </c>
    </row>
    <row r="262" spans="1:26" x14ac:dyDescent="0.3">
      <c r="A262" s="7">
        <f ca="1">lunediDiOggi+Movimenti[[#This Row],[GG MOVIMENTO]]</f>
        <v>46545</v>
      </c>
      <c r="B262" s="5" t="s">
        <v>8</v>
      </c>
      <c r="C262" s="5" t="s">
        <v>8</v>
      </c>
      <c r="D262" s="6">
        <v>-37000</v>
      </c>
      <c r="E262" s="5" t="s">
        <v>25</v>
      </c>
      <c r="F262" s="5" t="s">
        <v>29</v>
      </c>
      <c r="G262" s="5" t="s">
        <v>31</v>
      </c>
      <c r="H262" s="5" t="s">
        <v>34</v>
      </c>
      <c r="J262" s="85">
        <f>IF(Movimenti[[#This Row],[GG DOCUMENTO]]="",0,lunediDiOggi+Movimenti[[#This Row],[GG DOCUMENTO]])</f>
        <v>0</v>
      </c>
      <c r="K262" s="85">
        <f ca="1">IF(Movimenti[[#This Row],[GG SCADENZA]]="",0,lunediDiOggi+Movimenti[[#This Row],[GG SCADENZA]])</f>
        <v>46545</v>
      </c>
      <c r="M262" s="50" t="str">
        <f>IFERROR(VLOOKUP(C262,MATRICI!$A$4:$C$200,2,FALSE),"")</f>
        <v>1 OPERATIVA</v>
      </c>
      <c r="N262" s="48" t="str">
        <f t="shared" si="36"/>
        <v>USCITE</v>
      </c>
      <c r="O262" s="48" t="str">
        <f t="shared" ca="1" si="37"/>
        <v>2027-06-07 (S23)</v>
      </c>
      <c r="P262" s="48" t="str">
        <f t="shared" ca="1" si="38"/>
        <v>2027-06</v>
      </c>
      <c r="Q262" s="48" t="str">
        <f t="shared" ca="1" si="39"/>
        <v/>
      </c>
      <c r="R262" s="48" t="str">
        <f t="shared" ca="1" si="40"/>
        <v>NO</v>
      </c>
      <c r="S262" s="48" t="str">
        <f t="shared" ca="1" si="41"/>
        <v>DA FARE</v>
      </c>
      <c r="T262" s="48" t="str">
        <f t="shared" ca="1" si="42"/>
        <v>NO</v>
      </c>
      <c r="U262" s="48" t="str">
        <f t="shared" ca="1" si="43"/>
        <v>NO</v>
      </c>
      <c r="V262" s="48" t="str">
        <f t="shared" ca="1" si="44"/>
        <v>SI</v>
      </c>
      <c r="W262" s="48">
        <f>IFERROR(VLOOKUP(C262,MATRICI!$A$4:$C$200,3,FALSE),"")</f>
        <v>0</v>
      </c>
      <c r="X262" s="83">
        <v>315</v>
      </c>
      <c r="Y262" s="83"/>
      <c r="Z262" s="83">
        <v>315</v>
      </c>
    </row>
    <row r="263" spans="1:26" x14ac:dyDescent="0.3">
      <c r="A263" s="7">
        <f ca="1">lunediDiOggi+Movimenti[[#This Row],[GG MOVIMENTO]]</f>
        <v>46546</v>
      </c>
      <c r="B263" s="5" t="s">
        <v>175</v>
      </c>
      <c r="C263" s="5" t="s">
        <v>146</v>
      </c>
      <c r="D263" s="6">
        <v>15000</v>
      </c>
      <c r="E263" s="5" t="s">
        <v>25</v>
      </c>
      <c r="F263" s="5" t="s">
        <v>29</v>
      </c>
      <c r="G263" s="5" t="s">
        <v>32</v>
      </c>
      <c r="H263" s="5" t="s">
        <v>34</v>
      </c>
      <c r="J263" s="85">
        <f>IF(Movimenti[[#This Row],[GG DOCUMENTO]]="",0,lunediDiOggi+Movimenti[[#This Row],[GG DOCUMENTO]])</f>
        <v>0</v>
      </c>
      <c r="K263" s="85">
        <f ca="1">IF(Movimenti[[#This Row],[GG SCADENZA]]="",0,lunediDiOggi+Movimenti[[#This Row],[GG SCADENZA]])</f>
        <v>46546</v>
      </c>
      <c r="M263" s="50" t="str">
        <f>IFERROR(VLOOKUP(C263,MATRICI!$A$4:$C$200,2,FALSE),"")</f>
        <v>2 INVESTIMENTI</v>
      </c>
      <c r="N263" s="48" t="str">
        <f t="shared" si="36"/>
        <v>ENTRATE</v>
      </c>
      <c r="O263" s="48" t="str">
        <f t="shared" ca="1" si="37"/>
        <v>2027-06-07 (S23)</v>
      </c>
      <c r="P263" s="48" t="str">
        <f t="shared" ca="1" si="38"/>
        <v>2027-06</v>
      </c>
      <c r="Q263" s="48" t="str">
        <f t="shared" ca="1" si="39"/>
        <v/>
      </c>
      <c r="R263" s="48" t="str">
        <f t="shared" ca="1" si="40"/>
        <v>NO</v>
      </c>
      <c r="S263" s="48" t="str">
        <f t="shared" ca="1" si="41"/>
        <v>DA FARE</v>
      </c>
      <c r="T263" s="48" t="str">
        <f t="shared" ca="1" si="42"/>
        <v>NO</v>
      </c>
      <c r="U263" s="48" t="str">
        <f t="shared" ca="1" si="43"/>
        <v>NO</v>
      </c>
      <c r="V263" s="48" t="str">
        <f t="shared" ca="1" si="44"/>
        <v>SI</v>
      </c>
      <c r="W263" s="48">
        <f>IFERROR(VLOOKUP(C263,MATRICI!$A$4:$C$200,3,FALSE),"")</f>
        <v>0</v>
      </c>
      <c r="X263" s="83">
        <v>316</v>
      </c>
      <c r="Y263" s="83"/>
      <c r="Z263" s="83">
        <v>316</v>
      </c>
    </row>
    <row r="264" spans="1:26" x14ac:dyDescent="0.3">
      <c r="A264" s="7">
        <f ca="1">lunediDiOggi+Movimenti[[#This Row],[GG MOVIMENTO]]</f>
        <v>46548</v>
      </c>
      <c r="B264" s="5" t="s">
        <v>78</v>
      </c>
      <c r="C264" s="5" t="s">
        <v>7</v>
      </c>
      <c r="D264" s="6">
        <v>-5500</v>
      </c>
      <c r="E264" s="5" t="s">
        <v>26</v>
      </c>
      <c r="F264" s="5" t="s">
        <v>29</v>
      </c>
      <c r="G264" s="5" t="s">
        <v>31</v>
      </c>
      <c r="H264" s="5" t="s">
        <v>34</v>
      </c>
      <c r="J264" s="85">
        <f ca="1">IF(Movimenti[[#This Row],[GG DOCUMENTO]]="",0,lunediDiOggi+Movimenti[[#This Row],[GG DOCUMENTO]])</f>
        <v>46490</v>
      </c>
      <c r="K264" s="85">
        <f ca="1">IF(Movimenti[[#This Row],[GG SCADENZA]]="",0,lunediDiOggi+Movimenti[[#This Row],[GG SCADENZA]])</f>
        <v>46548</v>
      </c>
      <c r="M264" s="50" t="str">
        <f>IFERROR(VLOOKUP(C264,MATRICI!$A$4:$C$200,2,FALSE),"")</f>
        <v>1 OPERATIVA</v>
      </c>
      <c r="N264" s="48" t="str">
        <f t="shared" si="36"/>
        <v>USCITE</v>
      </c>
      <c r="O264" s="48" t="str">
        <f t="shared" ca="1" si="37"/>
        <v>2027-06-07 (S23)</v>
      </c>
      <c r="P264" s="48" t="str">
        <f t="shared" ca="1" si="38"/>
        <v>2027-06</v>
      </c>
      <c r="Q264" s="48" t="str">
        <f t="shared" ca="1" si="39"/>
        <v/>
      </c>
      <c r="R264" s="48" t="str">
        <f t="shared" ca="1" si="40"/>
        <v>NO</v>
      </c>
      <c r="S264" s="48" t="str">
        <f t="shared" ca="1" si="41"/>
        <v>DA FARE</v>
      </c>
      <c r="T264" s="48" t="str">
        <f t="shared" ca="1" si="42"/>
        <v>NO</v>
      </c>
      <c r="U264" s="48" t="str">
        <f t="shared" ca="1" si="43"/>
        <v>NO</v>
      </c>
      <c r="V264" s="48" t="str">
        <f t="shared" ca="1" si="44"/>
        <v>SI</v>
      </c>
      <c r="W264" s="48" t="str">
        <f>IFERROR(VLOOKUP(C264,MATRICI!$A$4:$C$200,3,FALSE),"")</f>
        <v>DPO</v>
      </c>
      <c r="X264" s="83">
        <v>318</v>
      </c>
      <c r="Y264" s="83">
        <v>260</v>
      </c>
      <c r="Z264" s="83">
        <v>318</v>
      </c>
    </row>
    <row r="265" spans="1:26" x14ac:dyDescent="0.3">
      <c r="A265" s="7">
        <f ca="1">lunediDiOggi+Movimenti[[#This Row],[GG MOVIMENTO]]</f>
        <v>46554</v>
      </c>
      <c r="B265" s="5" t="s">
        <v>151</v>
      </c>
      <c r="C265" s="5" t="s">
        <v>21</v>
      </c>
      <c r="D265" s="6">
        <v>-2400</v>
      </c>
      <c r="E265" s="5" t="s">
        <v>25</v>
      </c>
      <c r="F265" s="5" t="s">
        <v>29</v>
      </c>
      <c r="G265" s="5" t="s">
        <v>31</v>
      </c>
      <c r="H265" s="5" t="s">
        <v>36</v>
      </c>
      <c r="J265" s="85">
        <f>IF(Movimenti[[#This Row],[GG DOCUMENTO]]="",0,lunediDiOggi+Movimenti[[#This Row],[GG DOCUMENTO]])</f>
        <v>0</v>
      </c>
      <c r="K265" s="85">
        <f ca="1">IF(Movimenti[[#This Row],[GG SCADENZA]]="",0,lunediDiOggi+Movimenti[[#This Row],[GG SCADENZA]])</f>
        <v>46554</v>
      </c>
      <c r="M265" s="50" t="str">
        <f>IFERROR(VLOOKUP(C265,MATRICI!$A$4:$C$200,2,FALSE),"")</f>
        <v>3 FINANZIAMENTI</v>
      </c>
      <c r="N265" s="48" t="str">
        <f t="shared" si="36"/>
        <v>USCITE</v>
      </c>
      <c r="O265" s="48" t="str">
        <f t="shared" ca="1" si="37"/>
        <v>2027-06-14 (S24)</v>
      </c>
      <c r="P265" s="48" t="str">
        <f t="shared" ca="1" si="38"/>
        <v>2027-06</v>
      </c>
      <c r="Q265" s="48" t="str">
        <f t="shared" ca="1" si="39"/>
        <v/>
      </c>
      <c r="R265" s="48" t="str">
        <f t="shared" ca="1" si="40"/>
        <v>NO</v>
      </c>
      <c r="S265" s="48" t="str">
        <f t="shared" ca="1" si="41"/>
        <v>DA FARE</v>
      </c>
      <c r="T265" s="48" t="str">
        <f t="shared" ca="1" si="42"/>
        <v>NO</v>
      </c>
      <c r="U265" s="48" t="str">
        <f t="shared" ca="1" si="43"/>
        <v>NO</v>
      </c>
      <c r="V265" s="48" t="str">
        <f t="shared" ca="1" si="44"/>
        <v>SI</v>
      </c>
      <c r="W265" s="48">
        <f>IFERROR(VLOOKUP(C265,MATRICI!$A$4:$C$200,3,FALSE),"")</f>
        <v>0</v>
      </c>
      <c r="X265" s="83">
        <v>324</v>
      </c>
      <c r="Y265" s="83"/>
      <c r="Z265" s="83">
        <v>324</v>
      </c>
    </row>
    <row r="266" spans="1:26" x14ac:dyDescent="0.3">
      <c r="A266" s="7">
        <f ca="1">lunediDiOggi+Movimenti[[#This Row],[GG MOVIMENTO]]</f>
        <v>46555</v>
      </c>
      <c r="B266" s="5" t="s">
        <v>66</v>
      </c>
      <c r="C266" s="5" t="s">
        <v>11</v>
      </c>
      <c r="D266" s="6">
        <v>-8500</v>
      </c>
      <c r="E266" s="5" t="s">
        <v>25</v>
      </c>
      <c r="F266" s="5" t="s">
        <v>29</v>
      </c>
      <c r="G266" s="5" t="s">
        <v>31</v>
      </c>
      <c r="H266" s="5" t="s">
        <v>38</v>
      </c>
      <c r="J266" s="85">
        <f>IF(Movimenti[[#This Row],[GG DOCUMENTO]]="",0,lunediDiOggi+Movimenti[[#This Row],[GG DOCUMENTO]])</f>
        <v>0</v>
      </c>
      <c r="K266" s="85">
        <f ca="1">IF(Movimenti[[#This Row],[GG SCADENZA]]="",0,lunediDiOggi+Movimenti[[#This Row],[GG SCADENZA]])</f>
        <v>46555</v>
      </c>
      <c r="M266" s="50" t="str">
        <f>IFERROR(VLOOKUP(C266,MATRICI!$A$4:$C$200,2,FALSE),"")</f>
        <v>1 OPERATIVA</v>
      </c>
      <c r="N266" s="48" t="str">
        <f t="shared" si="36"/>
        <v>USCITE</v>
      </c>
      <c r="O266" s="48" t="str">
        <f t="shared" ca="1" si="37"/>
        <v>2027-06-14 (S24)</v>
      </c>
      <c r="P266" s="48" t="str">
        <f t="shared" ca="1" si="38"/>
        <v>2027-06</v>
      </c>
      <c r="Q266" s="48" t="str">
        <f t="shared" ca="1" si="39"/>
        <v/>
      </c>
      <c r="R266" s="48" t="str">
        <f t="shared" ca="1" si="40"/>
        <v>NO</v>
      </c>
      <c r="S266" s="48" t="str">
        <f t="shared" ca="1" si="41"/>
        <v>DA FARE</v>
      </c>
      <c r="T266" s="48" t="str">
        <f t="shared" ca="1" si="42"/>
        <v>NO</v>
      </c>
      <c r="U266" s="48" t="str">
        <f t="shared" ca="1" si="43"/>
        <v>NO</v>
      </c>
      <c r="V266" s="48" t="str">
        <f t="shared" ca="1" si="44"/>
        <v>SI</v>
      </c>
      <c r="W266" s="48">
        <f>IFERROR(VLOOKUP(C266,MATRICI!$A$4:$C$200,3,FALSE),"")</f>
        <v>0</v>
      </c>
      <c r="X266" s="83">
        <v>325</v>
      </c>
      <c r="Y266" s="83"/>
      <c r="Z266" s="83">
        <v>325</v>
      </c>
    </row>
    <row r="267" spans="1:26" x14ac:dyDescent="0.3">
      <c r="A267" s="7">
        <f ca="1">lunediDiOggi+Movimenti[[#This Row],[GG MOVIMENTO]]</f>
        <v>46557</v>
      </c>
      <c r="B267" s="5" t="s">
        <v>191</v>
      </c>
      <c r="C267" s="5" t="s">
        <v>3</v>
      </c>
      <c r="D267" s="6">
        <v>30000</v>
      </c>
      <c r="E267" s="5" t="s">
        <v>26</v>
      </c>
      <c r="F267" s="5" t="s">
        <v>29</v>
      </c>
      <c r="G267" s="5" t="s">
        <v>31</v>
      </c>
      <c r="H267" s="5" t="s">
        <v>34</v>
      </c>
      <c r="J267" s="85">
        <f ca="1">IF(Movimenti[[#This Row],[GG DOCUMENTO]]="",0,lunediDiOggi+Movimenti[[#This Row],[GG DOCUMENTO]])</f>
        <v>46517</v>
      </c>
      <c r="K267" s="85">
        <f ca="1">IF(Movimenti[[#This Row],[GG SCADENZA]]="",0,lunediDiOggi+Movimenti[[#This Row],[GG SCADENZA]])</f>
        <v>46557</v>
      </c>
      <c r="M267" s="50" t="str">
        <f>IFERROR(VLOOKUP(C267,MATRICI!$A$4:$C$200,2,FALSE),"")</f>
        <v>1 OPERATIVA</v>
      </c>
      <c r="N267" s="48" t="str">
        <f t="shared" si="36"/>
        <v>ENTRATE</v>
      </c>
      <c r="O267" s="48" t="str">
        <f t="shared" ca="1" si="37"/>
        <v>2027-06-14 (S24)</v>
      </c>
      <c r="P267" s="48" t="str">
        <f t="shared" ca="1" si="38"/>
        <v>2027-06</v>
      </c>
      <c r="Q267" s="48" t="str">
        <f t="shared" ca="1" si="39"/>
        <v/>
      </c>
      <c r="R267" s="48" t="str">
        <f t="shared" ca="1" si="40"/>
        <v>NO</v>
      </c>
      <c r="S267" s="48" t="str">
        <f t="shared" ca="1" si="41"/>
        <v>DA FARE</v>
      </c>
      <c r="T267" s="48" t="str">
        <f t="shared" ca="1" si="42"/>
        <v>NO</v>
      </c>
      <c r="U267" s="48" t="str">
        <f t="shared" ca="1" si="43"/>
        <v>NO</v>
      </c>
      <c r="V267" s="48" t="str">
        <f t="shared" ca="1" si="44"/>
        <v>SI</v>
      </c>
      <c r="W267" s="48" t="str">
        <f>IFERROR(VLOOKUP(C267,MATRICI!$A$4:$C$200,3,FALSE),"")</f>
        <v>DSO</v>
      </c>
      <c r="X267" s="83">
        <v>327</v>
      </c>
      <c r="Y267" s="83">
        <v>287</v>
      </c>
      <c r="Z267" s="83">
        <v>327</v>
      </c>
    </row>
    <row r="268" spans="1:26" x14ac:dyDescent="0.3">
      <c r="A268" s="7">
        <f ca="1">lunediDiOggi+Movimenti[[#This Row],[GG MOVIMENTO]]</f>
        <v>46563</v>
      </c>
      <c r="B268" s="5" t="s">
        <v>150</v>
      </c>
      <c r="C268" s="5" t="s">
        <v>21</v>
      </c>
      <c r="D268" s="6">
        <v>-1850</v>
      </c>
      <c r="E268" s="5" t="s">
        <v>25</v>
      </c>
      <c r="F268" s="5" t="s">
        <v>29</v>
      </c>
      <c r="G268" s="5" t="s">
        <v>31</v>
      </c>
      <c r="H268" s="5" t="s">
        <v>36</v>
      </c>
      <c r="J268" s="85">
        <f>IF(Movimenti[[#This Row],[GG DOCUMENTO]]="",0,lunediDiOggi+Movimenti[[#This Row],[GG DOCUMENTO]])</f>
        <v>0</v>
      </c>
      <c r="K268" s="85">
        <f ca="1">IF(Movimenti[[#This Row],[GG SCADENZA]]="",0,lunediDiOggi+Movimenti[[#This Row],[GG SCADENZA]])</f>
        <v>46563</v>
      </c>
      <c r="M268" s="50" t="str">
        <f>IFERROR(VLOOKUP(C268,MATRICI!$A$4:$C$200,2,FALSE),"")</f>
        <v>3 FINANZIAMENTI</v>
      </c>
      <c r="N268" s="48" t="str">
        <f t="shared" si="36"/>
        <v>USCITE</v>
      </c>
      <c r="O268" s="48" t="str">
        <f t="shared" ca="1" si="37"/>
        <v>2027-06-21 (S25)</v>
      </c>
      <c r="P268" s="48" t="str">
        <f t="shared" ca="1" si="38"/>
        <v>2027-06</v>
      </c>
      <c r="Q268" s="48" t="str">
        <f t="shared" ca="1" si="39"/>
        <v/>
      </c>
      <c r="R268" s="48" t="str">
        <f t="shared" ca="1" si="40"/>
        <v>NO</v>
      </c>
      <c r="S268" s="48" t="str">
        <f t="shared" ca="1" si="41"/>
        <v>DA FARE</v>
      </c>
      <c r="T268" s="48" t="str">
        <f t="shared" ca="1" si="42"/>
        <v>NO</v>
      </c>
      <c r="U268" s="48" t="str">
        <f t="shared" ca="1" si="43"/>
        <v>NO</v>
      </c>
      <c r="V268" s="48" t="str">
        <f t="shared" ca="1" si="44"/>
        <v>SI</v>
      </c>
      <c r="W268" s="48">
        <f>IFERROR(VLOOKUP(C268,MATRICI!$A$4:$C$200,3,FALSE),"")</f>
        <v>0</v>
      </c>
      <c r="X268" s="83">
        <v>333</v>
      </c>
      <c r="Y268" s="83"/>
      <c r="Z268" s="83">
        <v>333</v>
      </c>
    </row>
    <row r="269" spans="1:26" x14ac:dyDescent="0.3">
      <c r="A269" s="7">
        <f ca="1">lunediDiOggi+Movimenti[[#This Row],[GG MOVIMENTO]]</f>
        <v>46565</v>
      </c>
      <c r="B269" s="5" t="s">
        <v>149</v>
      </c>
      <c r="C269" s="5" t="s">
        <v>9</v>
      </c>
      <c r="D269" s="6">
        <v>-3100</v>
      </c>
      <c r="E269" s="5" t="s">
        <v>25</v>
      </c>
      <c r="F269" s="5" t="s">
        <v>29</v>
      </c>
      <c r="G269" s="5" t="s">
        <v>31</v>
      </c>
      <c r="H269" s="5" t="s">
        <v>36</v>
      </c>
      <c r="J269" s="85">
        <f>IF(Movimenti[[#This Row],[GG DOCUMENTO]]="",0,lunediDiOggi+Movimenti[[#This Row],[GG DOCUMENTO]])</f>
        <v>0</v>
      </c>
      <c r="K269" s="85">
        <f ca="1">IF(Movimenti[[#This Row],[GG SCADENZA]]="",0,lunediDiOggi+Movimenti[[#This Row],[GG SCADENZA]])</f>
        <v>46565</v>
      </c>
      <c r="M269" s="50" t="str">
        <f>IFERROR(VLOOKUP(C269,MATRICI!$A$4:$C$200,2,FALSE),"")</f>
        <v>1 OPERATIVA</v>
      </c>
      <c r="N269" s="48" t="str">
        <f t="shared" si="36"/>
        <v>USCITE</v>
      </c>
      <c r="O269" s="48" t="str">
        <f t="shared" ca="1" si="37"/>
        <v>2027-06-21 (S25)</v>
      </c>
      <c r="P269" s="48" t="str">
        <f t="shared" ca="1" si="38"/>
        <v>2027-06</v>
      </c>
      <c r="Q269" s="48" t="str">
        <f t="shared" ca="1" si="39"/>
        <v/>
      </c>
      <c r="R269" s="48" t="str">
        <f t="shared" ca="1" si="40"/>
        <v>NO</v>
      </c>
      <c r="S269" s="48" t="str">
        <f t="shared" ca="1" si="41"/>
        <v>DA FARE</v>
      </c>
      <c r="T269" s="48" t="str">
        <f t="shared" ca="1" si="42"/>
        <v>NO</v>
      </c>
      <c r="U269" s="48" t="str">
        <f t="shared" ca="1" si="43"/>
        <v>NO</v>
      </c>
      <c r="V269" s="48" t="str">
        <f t="shared" ca="1" si="44"/>
        <v>SI</v>
      </c>
      <c r="W269" s="48">
        <f>IFERROR(VLOOKUP(C269,MATRICI!$A$4:$C$200,3,FALSE),"")</f>
        <v>0</v>
      </c>
      <c r="X269" s="83">
        <v>335</v>
      </c>
      <c r="Y269" s="83"/>
      <c r="Z269" s="83">
        <v>335</v>
      </c>
    </row>
    <row r="270" spans="1:26" x14ac:dyDescent="0.3">
      <c r="A270" s="7">
        <f ca="1">lunediDiOggi+Movimenti[[#This Row],[GG MOVIMENTO]]</f>
        <v>46572</v>
      </c>
      <c r="B270" s="5" t="s">
        <v>60</v>
      </c>
      <c r="C270" s="5" t="s">
        <v>6</v>
      </c>
      <c r="D270" s="6">
        <v>-11100</v>
      </c>
      <c r="E270" s="5" t="s">
        <v>26</v>
      </c>
      <c r="F270" s="5" t="s">
        <v>29</v>
      </c>
      <c r="G270" s="5" t="s">
        <v>31</v>
      </c>
      <c r="H270" s="5" t="s">
        <v>35</v>
      </c>
      <c r="J270" s="85">
        <f ca="1">IF(Movimenti[[#This Row],[GG DOCUMENTO]]="",0,lunediDiOggi+Movimenti[[#This Row],[GG DOCUMENTO]])</f>
        <v>46510</v>
      </c>
      <c r="K270" s="85">
        <f ca="1">IF(Movimenti[[#This Row],[GG SCADENZA]]="",0,lunediDiOggi+Movimenti[[#This Row],[GG SCADENZA]])</f>
        <v>46572</v>
      </c>
      <c r="M270" s="50" t="str">
        <f>IFERROR(VLOOKUP(C270,MATRICI!$A$4:$C$200,2,FALSE),"")</f>
        <v>1 OPERATIVA</v>
      </c>
      <c r="N270" s="48" t="str">
        <f t="shared" si="36"/>
        <v>USCITE</v>
      </c>
      <c r="O270" s="48" t="str">
        <f t="shared" ca="1" si="37"/>
        <v>2027-06-28 (S26)</v>
      </c>
      <c r="P270" s="48" t="str">
        <f t="shared" ca="1" si="38"/>
        <v>2027-07</v>
      </c>
      <c r="Q270" s="48" t="str">
        <f t="shared" ca="1" si="39"/>
        <v/>
      </c>
      <c r="R270" s="48" t="str">
        <f t="shared" ca="1" si="40"/>
        <v>NO</v>
      </c>
      <c r="S270" s="48" t="str">
        <f t="shared" ca="1" si="41"/>
        <v>DA FARE</v>
      </c>
      <c r="T270" s="48" t="str">
        <f t="shared" ca="1" si="42"/>
        <v>NO</v>
      </c>
      <c r="U270" s="48" t="str">
        <f t="shared" ca="1" si="43"/>
        <v>NO</v>
      </c>
      <c r="V270" s="48" t="str">
        <f t="shared" ca="1" si="44"/>
        <v>SI</v>
      </c>
      <c r="W270" s="48" t="str">
        <f>IFERROR(VLOOKUP(C270,MATRICI!$A$4:$C$200,3,FALSE),"")</f>
        <v>DPO</v>
      </c>
      <c r="X270" s="83">
        <v>342</v>
      </c>
      <c r="Y270" s="83">
        <v>280</v>
      </c>
      <c r="Z270" s="83">
        <v>342</v>
      </c>
    </row>
    <row r="271" spans="1:26" x14ac:dyDescent="0.3">
      <c r="A271" s="7">
        <f ca="1">lunediDiOggi+Movimenti[[#This Row],[GG MOVIMENTO]]</f>
        <v>46574</v>
      </c>
      <c r="B271" s="5" t="s">
        <v>193</v>
      </c>
      <c r="C271" s="5" t="s">
        <v>3</v>
      </c>
      <c r="D271" s="6">
        <v>33000</v>
      </c>
      <c r="E271" s="5" t="s">
        <v>26</v>
      </c>
      <c r="F271" s="5" t="s">
        <v>29</v>
      </c>
      <c r="G271" s="5" t="s">
        <v>31</v>
      </c>
      <c r="H271" s="5" t="s">
        <v>34</v>
      </c>
      <c r="J271" s="85">
        <f ca="1">IF(Movimenti[[#This Row],[GG DOCUMENTO]]="",0,lunediDiOggi+Movimenti[[#This Row],[GG DOCUMENTO]])</f>
        <v>46524</v>
      </c>
      <c r="K271" s="85">
        <f ca="1">IF(Movimenti[[#This Row],[GG SCADENZA]]="",0,lunediDiOggi+Movimenti[[#This Row],[GG SCADENZA]])</f>
        <v>46574</v>
      </c>
      <c r="M271" s="50" t="str">
        <f>IFERROR(VLOOKUP(C271,MATRICI!$A$4:$C$200,2,FALSE),"")</f>
        <v>1 OPERATIVA</v>
      </c>
      <c r="N271" s="48" t="str">
        <f t="shared" si="36"/>
        <v>ENTRATE</v>
      </c>
      <c r="O271" s="48" t="str">
        <f t="shared" ca="1" si="37"/>
        <v>2027-07-05 (S27)</v>
      </c>
      <c r="P271" s="48" t="str">
        <f t="shared" ca="1" si="38"/>
        <v>2027-07</v>
      </c>
      <c r="Q271" s="48" t="str">
        <f t="shared" ca="1" si="39"/>
        <v/>
      </c>
      <c r="R271" s="48" t="str">
        <f t="shared" ca="1" si="40"/>
        <v>NO</v>
      </c>
      <c r="S271" s="48" t="str">
        <f t="shared" ca="1" si="41"/>
        <v>DA FARE</v>
      </c>
      <c r="T271" s="48" t="str">
        <f t="shared" ca="1" si="42"/>
        <v>NO</v>
      </c>
      <c r="U271" s="48" t="str">
        <f t="shared" ca="1" si="43"/>
        <v>NO</v>
      </c>
      <c r="V271" s="48" t="str">
        <f t="shared" ca="1" si="44"/>
        <v>SI</v>
      </c>
      <c r="W271" s="48" t="str">
        <f>IFERROR(VLOOKUP(C271,MATRICI!$A$4:$C$200,3,FALSE),"")</f>
        <v>DSO</v>
      </c>
      <c r="X271" s="83">
        <v>344</v>
      </c>
      <c r="Y271" s="83">
        <v>294</v>
      </c>
      <c r="Z271" s="83">
        <v>344</v>
      </c>
    </row>
    <row r="272" spans="1:26" x14ac:dyDescent="0.3">
      <c r="A272" s="7">
        <f ca="1">lunediDiOggi+Movimenti[[#This Row],[GG MOVIMENTO]]</f>
        <v>46575</v>
      </c>
      <c r="B272" s="5" t="s">
        <v>8</v>
      </c>
      <c r="C272" s="5" t="s">
        <v>8</v>
      </c>
      <c r="D272" s="6">
        <v>-24800</v>
      </c>
      <c r="E272" s="5" t="s">
        <v>25</v>
      </c>
      <c r="F272" s="5" t="s">
        <v>29</v>
      </c>
      <c r="G272" s="5" t="s">
        <v>31</v>
      </c>
      <c r="H272" s="5" t="s">
        <v>34</v>
      </c>
      <c r="J272" s="85">
        <f>IF(Movimenti[[#This Row],[GG DOCUMENTO]]="",0,lunediDiOggi+Movimenti[[#This Row],[GG DOCUMENTO]])</f>
        <v>0</v>
      </c>
      <c r="K272" s="85">
        <f ca="1">IF(Movimenti[[#This Row],[GG SCADENZA]]="",0,lunediDiOggi+Movimenti[[#This Row],[GG SCADENZA]])</f>
        <v>46575</v>
      </c>
      <c r="M272" s="50" t="str">
        <f>IFERROR(VLOOKUP(C272,MATRICI!$A$4:$C$200,2,FALSE),"")</f>
        <v>1 OPERATIVA</v>
      </c>
      <c r="N272" s="48" t="str">
        <f t="shared" si="36"/>
        <v>USCITE</v>
      </c>
      <c r="O272" s="48" t="str">
        <f t="shared" ca="1" si="37"/>
        <v>2027-07-05 (S27)</v>
      </c>
      <c r="P272" s="48" t="str">
        <f t="shared" ca="1" si="38"/>
        <v>2027-07</v>
      </c>
      <c r="Q272" s="48" t="str">
        <f t="shared" ca="1" si="39"/>
        <v/>
      </c>
      <c r="R272" s="48" t="str">
        <f t="shared" ca="1" si="40"/>
        <v>NO</v>
      </c>
      <c r="S272" s="48" t="str">
        <f t="shared" ca="1" si="41"/>
        <v>DA FARE</v>
      </c>
      <c r="T272" s="48" t="str">
        <f t="shared" ca="1" si="42"/>
        <v>NO</v>
      </c>
      <c r="U272" s="48" t="str">
        <f t="shared" ca="1" si="43"/>
        <v>NO</v>
      </c>
      <c r="V272" s="48" t="str">
        <f t="shared" ca="1" si="44"/>
        <v>SI</v>
      </c>
      <c r="W272" s="48">
        <f>IFERROR(VLOOKUP(C272,MATRICI!$A$4:$C$200,3,FALSE),"")</f>
        <v>0</v>
      </c>
      <c r="X272" s="83">
        <v>345</v>
      </c>
      <c r="Y272" s="83"/>
      <c r="Z272" s="83">
        <v>345</v>
      </c>
    </row>
    <row r="273" spans="1:26" x14ac:dyDescent="0.3">
      <c r="A273" s="7">
        <f ca="1">lunediDiOggi+Movimenti[[#This Row],[GG MOVIMENTO]]</f>
        <v>46578</v>
      </c>
      <c r="B273" s="5" t="s">
        <v>78</v>
      </c>
      <c r="C273" s="5" t="s">
        <v>7</v>
      </c>
      <c r="D273" s="6">
        <v>-6700</v>
      </c>
      <c r="E273" s="5" t="s">
        <v>26</v>
      </c>
      <c r="F273" s="5" t="s">
        <v>29</v>
      </c>
      <c r="G273" s="5" t="s">
        <v>31</v>
      </c>
      <c r="H273" s="5" t="s">
        <v>34</v>
      </c>
      <c r="J273" s="85">
        <f ca="1">IF(Movimenti[[#This Row],[GG DOCUMENTO]]="",0,lunediDiOggi+Movimenti[[#This Row],[GG DOCUMENTO]])</f>
        <v>46526</v>
      </c>
      <c r="K273" s="85">
        <f ca="1">IF(Movimenti[[#This Row],[GG SCADENZA]]="",0,lunediDiOggi+Movimenti[[#This Row],[GG SCADENZA]])</f>
        <v>46578</v>
      </c>
      <c r="M273" s="50" t="str">
        <f>IFERROR(VLOOKUP(C273,MATRICI!$A$4:$C$200,2,FALSE),"")</f>
        <v>1 OPERATIVA</v>
      </c>
      <c r="N273" s="48" t="str">
        <f t="shared" si="36"/>
        <v>USCITE</v>
      </c>
      <c r="O273" s="48" t="str">
        <f t="shared" ca="1" si="37"/>
        <v>2027-07-05 (S27)</v>
      </c>
      <c r="P273" s="48" t="str">
        <f t="shared" ca="1" si="38"/>
        <v>2027-07</v>
      </c>
      <c r="Q273" s="48" t="str">
        <f t="shared" ca="1" si="39"/>
        <v/>
      </c>
      <c r="R273" s="48" t="str">
        <f t="shared" ca="1" si="40"/>
        <v>NO</v>
      </c>
      <c r="S273" s="48" t="str">
        <f t="shared" ca="1" si="41"/>
        <v>DA FARE</v>
      </c>
      <c r="T273" s="48" t="str">
        <f t="shared" ca="1" si="42"/>
        <v>NO</v>
      </c>
      <c r="U273" s="48" t="str">
        <f t="shared" ca="1" si="43"/>
        <v>NO</v>
      </c>
      <c r="V273" s="48" t="str">
        <f t="shared" ca="1" si="44"/>
        <v>SI</v>
      </c>
      <c r="W273" s="48" t="str">
        <f>IFERROR(VLOOKUP(C273,MATRICI!$A$4:$C$200,3,FALSE),"")</f>
        <v>DPO</v>
      </c>
      <c r="X273" s="83">
        <v>348</v>
      </c>
      <c r="Y273" s="83">
        <v>296</v>
      </c>
      <c r="Z273" s="83">
        <v>348</v>
      </c>
    </row>
    <row r="274" spans="1:26" x14ac:dyDescent="0.3">
      <c r="A274" s="7">
        <f ca="1">lunediDiOggi+Movimenti[[#This Row],[GG MOVIMENTO]]</f>
        <v>46584</v>
      </c>
      <c r="B274" s="5" t="s">
        <v>151</v>
      </c>
      <c r="C274" s="5" t="s">
        <v>21</v>
      </c>
      <c r="D274" s="6">
        <v>-2400</v>
      </c>
      <c r="E274" s="5" t="s">
        <v>25</v>
      </c>
      <c r="F274" s="5" t="s">
        <v>29</v>
      </c>
      <c r="G274" s="5" t="s">
        <v>31</v>
      </c>
      <c r="H274" s="5" t="s">
        <v>36</v>
      </c>
      <c r="J274" s="85">
        <f>IF(Movimenti[[#This Row],[GG DOCUMENTO]]="",0,lunediDiOggi+Movimenti[[#This Row],[GG DOCUMENTO]])</f>
        <v>0</v>
      </c>
      <c r="K274" s="85">
        <f ca="1">IF(Movimenti[[#This Row],[GG SCADENZA]]="",0,lunediDiOggi+Movimenti[[#This Row],[GG SCADENZA]])</f>
        <v>46584</v>
      </c>
      <c r="M274" s="50" t="str">
        <f>IFERROR(VLOOKUP(C274,MATRICI!$A$4:$C$200,2,FALSE),"")</f>
        <v>3 FINANZIAMENTI</v>
      </c>
      <c r="N274" s="48" t="str">
        <f t="shared" si="36"/>
        <v>USCITE</v>
      </c>
      <c r="O274" s="48" t="str">
        <f t="shared" ca="1" si="37"/>
        <v>2027-07-12 (S28)</v>
      </c>
      <c r="P274" s="48" t="str">
        <f t="shared" ca="1" si="38"/>
        <v>2027-07</v>
      </c>
      <c r="Q274" s="48" t="str">
        <f t="shared" ca="1" si="39"/>
        <v/>
      </c>
      <c r="R274" s="48" t="str">
        <f t="shared" ca="1" si="40"/>
        <v>NO</v>
      </c>
      <c r="S274" s="48" t="str">
        <f t="shared" ca="1" si="41"/>
        <v>DA FARE</v>
      </c>
      <c r="T274" s="48" t="str">
        <f t="shared" ca="1" si="42"/>
        <v>NO</v>
      </c>
      <c r="U274" s="48" t="str">
        <f t="shared" ca="1" si="43"/>
        <v>NO</v>
      </c>
      <c r="V274" s="48" t="str">
        <f t="shared" ca="1" si="44"/>
        <v>SI</v>
      </c>
      <c r="W274" s="48">
        <f>IFERROR(VLOOKUP(C274,MATRICI!$A$4:$C$200,3,FALSE),"")</f>
        <v>0</v>
      </c>
      <c r="X274" s="83">
        <v>354</v>
      </c>
      <c r="Y274" s="83"/>
      <c r="Z274" s="83">
        <v>354</v>
      </c>
    </row>
    <row r="275" spans="1:26" x14ac:dyDescent="0.3">
      <c r="A275" s="7">
        <f ca="1">lunediDiOggi+Movimenti[[#This Row],[GG MOVIMENTO]]</f>
        <v>46584</v>
      </c>
      <c r="B275" s="5" t="s">
        <v>159</v>
      </c>
      <c r="C275" s="5" t="s">
        <v>23</v>
      </c>
      <c r="D275" s="6">
        <v>-20000</v>
      </c>
      <c r="E275" s="5" t="s">
        <v>26</v>
      </c>
      <c r="F275" s="5" t="s">
        <v>29</v>
      </c>
      <c r="G275" s="5" t="s">
        <v>31</v>
      </c>
      <c r="H275" s="5" t="s">
        <v>34</v>
      </c>
      <c r="J275" s="85">
        <f>IF(Movimenti[[#This Row],[GG DOCUMENTO]]="",0,lunediDiOggi+Movimenti[[#This Row],[GG DOCUMENTO]])</f>
        <v>0</v>
      </c>
      <c r="K275" s="85">
        <f ca="1">IF(Movimenti[[#This Row],[GG SCADENZA]]="",0,lunediDiOggi+Movimenti[[#This Row],[GG SCADENZA]])</f>
        <v>46584</v>
      </c>
      <c r="M275" s="50" t="str">
        <f>IFERROR(VLOOKUP(C275,MATRICI!$A$4:$C$200,2,FALSE),"")</f>
        <v>3 FINANZIAMENTI</v>
      </c>
      <c r="N275" s="48" t="str">
        <f t="shared" si="36"/>
        <v>USCITE</v>
      </c>
      <c r="O275" s="48" t="str">
        <f t="shared" ca="1" si="37"/>
        <v>2027-07-12 (S28)</v>
      </c>
      <c r="P275" s="48" t="str">
        <f t="shared" ca="1" si="38"/>
        <v>2027-07</v>
      </c>
      <c r="Q275" s="48" t="str">
        <f t="shared" ca="1" si="39"/>
        <v/>
      </c>
      <c r="R275" s="48" t="str">
        <f t="shared" ca="1" si="40"/>
        <v>NO</v>
      </c>
      <c r="S275" s="48" t="str">
        <f t="shared" ca="1" si="41"/>
        <v>DA FARE</v>
      </c>
      <c r="T275" s="48" t="str">
        <f t="shared" ca="1" si="42"/>
        <v>NO</v>
      </c>
      <c r="U275" s="48" t="str">
        <f t="shared" ca="1" si="43"/>
        <v>NO</v>
      </c>
      <c r="V275" s="48" t="str">
        <f t="shared" ca="1" si="44"/>
        <v>SI</v>
      </c>
      <c r="W275" s="48">
        <f>IFERROR(VLOOKUP(C275,MATRICI!$A$4:$C$200,3,FALSE),"")</f>
        <v>0</v>
      </c>
      <c r="X275" s="83">
        <v>354</v>
      </c>
      <c r="Y275" s="83"/>
      <c r="Z275" s="83">
        <v>354</v>
      </c>
    </row>
    <row r="276" spans="1:26" x14ac:dyDescent="0.3">
      <c r="A276" s="7">
        <f ca="1">lunediDiOggi+Movimenti[[#This Row],[GG MOVIMENTO]]</f>
        <v>46585</v>
      </c>
      <c r="B276" s="5" t="s">
        <v>66</v>
      </c>
      <c r="C276" s="5" t="s">
        <v>11</v>
      </c>
      <c r="D276" s="6">
        <v>-8500</v>
      </c>
      <c r="E276" s="5" t="s">
        <v>25</v>
      </c>
      <c r="F276" s="5" t="s">
        <v>29</v>
      </c>
      <c r="G276" s="5" t="s">
        <v>31</v>
      </c>
      <c r="H276" s="5" t="s">
        <v>38</v>
      </c>
      <c r="J276" s="85">
        <f>IF(Movimenti[[#This Row],[GG DOCUMENTO]]="",0,lunediDiOggi+Movimenti[[#This Row],[GG DOCUMENTO]])</f>
        <v>0</v>
      </c>
      <c r="K276" s="85">
        <f ca="1">IF(Movimenti[[#This Row],[GG SCADENZA]]="",0,lunediDiOggi+Movimenti[[#This Row],[GG SCADENZA]])</f>
        <v>46585</v>
      </c>
      <c r="M276" s="50" t="str">
        <f>IFERROR(VLOOKUP(C276,MATRICI!$A$4:$C$200,2,FALSE),"")</f>
        <v>1 OPERATIVA</v>
      </c>
      <c r="N276" s="48" t="str">
        <f t="shared" si="36"/>
        <v>USCITE</v>
      </c>
      <c r="O276" s="48" t="str">
        <f t="shared" ca="1" si="37"/>
        <v>2027-07-12 (S28)</v>
      </c>
      <c r="P276" s="48" t="str">
        <f t="shared" ca="1" si="38"/>
        <v>2027-07</v>
      </c>
      <c r="Q276" s="48" t="str">
        <f t="shared" ca="1" si="39"/>
        <v/>
      </c>
      <c r="R276" s="48" t="str">
        <f t="shared" ca="1" si="40"/>
        <v>NO</v>
      </c>
      <c r="S276" s="48" t="str">
        <f t="shared" ca="1" si="41"/>
        <v>DA FARE</v>
      </c>
      <c r="T276" s="48" t="str">
        <f t="shared" ca="1" si="42"/>
        <v>NO</v>
      </c>
      <c r="U276" s="48" t="str">
        <f t="shared" ca="1" si="43"/>
        <v>NO</v>
      </c>
      <c r="V276" s="48" t="str">
        <f t="shared" ca="1" si="44"/>
        <v>SI</v>
      </c>
      <c r="W276" s="48">
        <f>IFERROR(VLOOKUP(C276,MATRICI!$A$4:$C$200,3,FALSE),"")</f>
        <v>0</v>
      </c>
      <c r="X276" s="83">
        <v>355</v>
      </c>
      <c r="Y276" s="83"/>
      <c r="Z276" s="83">
        <v>355</v>
      </c>
    </row>
    <row r="277" spans="1:26" x14ac:dyDescent="0.3">
      <c r="A277" s="7">
        <f ca="1">lunediDiOggi+Movimenti[[#This Row],[GG MOVIMENTO]]</f>
        <v>46586</v>
      </c>
      <c r="B277" s="5" t="s">
        <v>152</v>
      </c>
      <c r="C277" s="5" t="s">
        <v>10</v>
      </c>
      <c r="D277" s="6">
        <v>-2400</v>
      </c>
      <c r="E277" s="5" t="s">
        <v>25</v>
      </c>
      <c r="F277" s="5" t="s">
        <v>29</v>
      </c>
      <c r="G277" s="5" t="s">
        <v>31</v>
      </c>
      <c r="H277" s="5" t="s">
        <v>36</v>
      </c>
      <c r="J277" s="85">
        <f ca="1">IF(Movimenti[[#This Row],[GG DOCUMENTO]]="",0,lunediDiOggi+Movimenti[[#This Row],[GG DOCUMENTO]])</f>
        <v>46526</v>
      </c>
      <c r="K277" s="85">
        <f ca="1">IF(Movimenti[[#This Row],[GG SCADENZA]]="",0,lunediDiOggi+Movimenti[[#This Row],[GG SCADENZA]])</f>
        <v>46586</v>
      </c>
      <c r="M277" s="50" t="str">
        <f>IFERROR(VLOOKUP(C277,MATRICI!$A$4:$C$200,2,FALSE),"")</f>
        <v>1 OPERATIVA</v>
      </c>
      <c r="N277" s="48" t="str">
        <f t="shared" si="36"/>
        <v>USCITE</v>
      </c>
      <c r="O277" s="48" t="str">
        <f t="shared" ca="1" si="37"/>
        <v>2027-07-12 (S28)</v>
      </c>
      <c r="P277" s="48" t="str">
        <f t="shared" ca="1" si="38"/>
        <v>2027-07</v>
      </c>
      <c r="Q277" s="48" t="str">
        <f t="shared" ca="1" si="39"/>
        <v/>
      </c>
      <c r="R277" s="48" t="str">
        <f t="shared" ca="1" si="40"/>
        <v>NO</v>
      </c>
      <c r="S277" s="48" t="str">
        <f t="shared" ca="1" si="41"/>
        <v>DA FARE</v>
      </c>
      <c r="T277" s="48" t="str">
        <f t="shared" ca="1" si="42"/>
        <v>NO</v>
      </c>
      <c r="U277" s="48" t="str">
        <f t="shared" ca="1" si="43"/>
        <v>NO</v>
      </c>
      <c r="V277" s="48" t="str">
        <f t="shared" ca="1" si="44"/>
        <v>SI</v>
      </c>
      <c r="W277" s="48" t="str">
        <f>IFERROR(VLOOKUP(C277,MATRICI!$A$4:$C$200,3,FALSE),"")</f>
        <v>DPO</v>
      </c>
      <c r="X277" s="83">
        <v>356</v>
      </c>
      <c r="Y277" s="83">
        <v>296</v>
      </c>
      <c r="Z277" s="83">
        <v>356</v>
      </c>
    </row>
    <row r="278" spans="1:26" x14ac:dyDescent="0.3">
      <c r="A278" s="7">
        <f ca="1">lunediDiOggi+Movimenti[[#This Row],[GG MOVIMENTO]]</f>
        <v>46587</v>
      </c>
      <c r="B278" s="5" t="s">
        <v>99</v>
      </c>
      <c r="C278" s="5" t="s">
        <v>3</v>
      </c>
      <c r="D278" s="6">
        <v>27600</v>
      </c>
      <c r="E278" s="5" t="s">
        <v>26</v>
      </c>
      <c r="F278" s="5" t="s">
        <v>29</v>
      </c>
      <c r="G278" s="5" t="s">
        <v>31</v>
      </c>
      <c r="H278" s="5" t="s">
        <v>34</v>
      </c>
      <c r="J278" s="85">
        <f ca="1">IF(Movimenti[[#This Row],[GG DOCUMENTO]]="",0,lunediDiOggi+Movimenti[[#This Row],[GG DOCUMENTO]])</f>
        <v>46542</v>
      </c>
      <c r="K278" s="85">
        <f ca="1">IF(Movimenti[[#This Row],[GG SCADENZA]]="",0,lunediDiOggi+Movimenti[[#This Row],[GG SCADENZA]])</f>
        <v>46587</v>
      </c>
      <c r="M278" s="50" t="str">
        <f>IFERROR(VLOOKUP(C278,MATRICI!$A$4:$C$200,2,FALSE),"")</f>
        <v>1 OPERATIVA</v>
      </c>
      <c r="N278" s="48" t="str">
        <f t="shared" si="36"/>
        <v>ENTRATE</v>
      </c>
      <c r="O278" s="48" t="str">
        <f t="shared" ca="1" si="37"/>
        <v>2027-07-19 (S29)</v>
      </c>
      <c r="P278" s="48" t="str">
        <f t="shared" ca="1" si="38"/>
        <v>2027-07</v>
      </c>
      <c r="Q278" s="48" t="str">
        <f t="shared" ca="1" si="39"/>
        <v/>
      </c>
      <c r="R278" s="48" t="str">
        <f t="shared" ca="1" si="40"/>
        <v>NO</v>
      </c>
      <c r="S278" s="48" t="str">
        <f t="shared" ca="1" si="41"/>
        <v>DA FARE</v>
      </c>
      <c r="T278" s="48" t="str">
        <f t="shared" ca="1" si="42"/>
        <v>NO</v>
      </c>
      <c r="U278" s="48" t="str">
        <f t="shared" ca="1" si="43"/>
        <v>NO</v>
      </c>
      <c r="V278" s="48" t="str">
        <f t="shared" ca="1" si="44"/>
        <v>SI</v>
      </c>
      <c r="W278" s="48" t="str">
        <f>IFERROR(VLOOKUP(C278,MATRICI!$A$4:$C$200,3,FALSE),"")</f>
        <v>DSO</v>
      </c>
      <c r="X278" s="83">
        <v>357</v>
      </c>
      <c r="Y278" s="83">
        <v>312</v>
      </c>
      <c r="Z278" s="83">
        <v>357</v>
      </c>
    </row>
    <row r="279" spans="1:26" x14ac:dyDescent="0.3">
      <c r="A279" s="7">
        <f ca="1">lunediDiOggi+Movimenti[[#This Row],[GG MOVIMENTO]]</f>
        <v>46593</v>
      </c>
      <c r="B279" s="5" t="s">
        <v>150</v>
      </c>
      <c r="C279" s="5" t="s">
        <v>21</v>
      </c>
      <c r="D279" s="6">
        <v>-1850</v>
      </c>
      <c r="E279" s="5" t="s">
        <v>25</v>
      </c>
      <c r="F279" s="5" t="s">
        <v>29</v>
      </c>
      <c r="G279" s="5" t="s">
        <v>31</v>
      </c>
      <c r="H279" s="5" t="s">
        <v>36</v>
      </c>
      <c r="J279" s="85">
        <f>IF(Movimenti[[#This Row],[GG DOCUMENTO]]="",0,lunediDiOggi+Movimenti[[#This Row],[GG DOCUMENTO]])</f>
        <v>0</v>
      </c>
      <c r="K279" s="85">
        <f ca="1">IF(Movimenti[[#This Row],[GG SCADENZA]]="",0,lunediDiOggi+Movimenti[[#This Row],[GG SCADENZA]])</f>
        <v>46593</v>
      </c>
      <c r="M279" s="50" t="str">
        <f>IFERROR(VLOOKUP(C279,MATRICI!$A$4:$C$200,2,FALSE),"")</f>
        <v>3 FINANZIAMENTI</v>
      </c>
      <c r="N279" s="48" t="str">
        <f t="shared" si="36"/>
        <v>USCITE</v>
      </c>
      <c r="O279" s="48" t="str">
        <f t="shared" ca="1" si="37"/>
        <v>2027-07-19 (S29)</v>
      </c>
      <c r="P279" s="48" t="str">
        <f t="shared" ca="1" si="38"/>
        <v>2027-07</v>
      </c>
      <c r="Q279" s="48" t="str">
        <f t="shared" ca="1" si="39"/>
        <v/>
      </c>
      <c r="R279" s="48" t="str">
        <f t="shared" ca="1" si="40"/>
        <v>NO</v>
      </c>
      <c r="S279" s="48" t="str">
        <f t="shared" ca="1" si="41"/>
        <v>DA FARE</v>
      </c>
      <c r="T279" s="48" t="str">
        <f t="shared" ca="1" si="42"/>
        <v>NO</v>
      </c>
      <c r="U279" s="48" t="str">
        <f t="shared" ca="1" si="43"/>
        <v>NO</v>
      </c>
      <c r="V279" s="48" t="str">
        <f t="shared" ca="1" si="44"/>
        <v>SI</v>
      </c>
      <c r="W279" s="48">
        <f>IFERROR(VLOOKUP(C279,MATRICI!$A$4:$C$200,3,FALSE),"")</f>
        <v>0</v>
      </c>
      <c r="X279" s="83">
        <v>363</v>
      </c>
      <c r="Y279" s="83"/>
      <c r="Z279" s="83">
        <v>363</v>
      </c>
    </row>
    <row r="280" spans="1:26" customFormat="1" x14ac:dyDescent="0.3">
      <c r="A280" s="7">
        <f ca="1">lunediDiOggi+Movimenti[[#This Row],[GG MOVIMENTO]]</f>
        <v>46595</v>
      </c>
      <c r="B280" s="5" t="s">
        <v>149</v>
      </c>
      <c r="C280" s="5" t="s">
        <v>9</v>
      </c>
      <c r="D280" s="6">
        <v>-3100</v>
      </c>
      <c r="E280" s="5" t="s">
        <v>25</v>
      </c>
      <c r="F280" s="5" t="s">
        <v>29</v>
      </c>
      <c r="G280" s="5" t="s">
        <v>31</v>
      </c>
      <c r="H280" s="5" t="s">
        <v>36</v>
      </c>
      <c r="I280" s="5"/>
      <c r="J280" s="85">
        <f>IF(Movimenti[[#This Row],[GG DOCUMENTO]]="",0,lunediDiOggi+Movimenti[[#This Row],[GG DOCUMENTO]])</f>
        <v>0</v>
      </c>
      <c r="K280" s="85">
        <f ca="1">IF(Movimenti[[#This Row],[GG SCADENZA]]="",0,lunediDiOggi+Movimenti[[#This Row],[GG SCADENZA]])</f>
        <v>46595</v>
      </c>
      <c r="L280" s="5"/>
      <c r="M280" s="96" t="str">
        <f>IFERROR(VLOOKUP(C280,MATRICI!$A$4:$C$200,2,FALSE),"")</f>
        <v>1 OPERATIVA</v>
      </c>
      <c r="N280" s="48" t="str">
        <f t="shared" si="36"/>
        <v>USCITE</v>
      </c>
      <c r="O280" s="48" t="str">
        <f t="shared" ca="1" si="37"/>
        <v>2027-07-26 (S30)</v>
      </c>
      <c r="P280" s="48" t="str">
        <f t="shared" ca="1" si="38"/>
        <v>2027-07</v>
      </c>
      <c r="Q280" s="48" t="str">
        <f t="shared" ca="1" si="39"/>
        <v/>
      </c>
      <c r="R280" s="48" t="str">
        <f t="shared" ca="1" si="40"/>
        <v>NO</v>
      </c>
      <c r="S280" s="48" t="str">
        <f t="shared" ca="1" si="41"/>
        <v>DA FARE</v>
      </c>
      <c r="T280" s="48" t="str">
        <f t="shared" ca="1" si="42"/>
        <v>NO</v>
      </c>
      <c r="U280" s="48" t="str">
        <f t="shared" ca="1" si="43"/>
        <v>NO</v>
      </c>
      <c r="V280" s="48" t="str">
        <f t="shared" ca="1" si="44"/>
        <v>SI</v>
      </c>
      <c r="W280" s="48">
        <f>IFERROR(VLOOKUP(C280,MATRICI!$A$4:$C$200,3,FALSE),"")</f>
        <v>0</v>
      </c>
      <c r="X280" s="83">
        <v>365</v>
      </c>
      <c r="Y280" s="83"/>
      <c r="Z280" s="83">
        <v>365</v>
      </c>
    </row>
    <row r="281" spans="1:26" x14ac:dyDescent="0.3">
      <c r="A281" s="7"/>
      <c r="D281" s="8"/>
      <c r="J281" s="7"/>
    </row>
    <row r="282" spans="1:26" x14ac:dyDescent="0.3">
      <c r="A282" s="7"/>
      <c r="D282" s="8"/>
      <c r="J282" s="7"/>
    </row>
    <row r="283" spans="1:26" x14ac:dyDescent="0.3">
      <c r="A283" s="7"/>
      <c r="D283" s="8"/>
      <c r="J283" s="7"/>
    </row>
    <row r="284" spans="1:26" x14ac:dyDescent="0.3">
      <c r="A284" s="7"/>
      <c r="D284" s="8"/>
      <c r="J284" s="7"/>
    </row>
    <row r="285" spans="1:26" x14ac:dyDescent="0.3">
      <c r="A285" s="7"/>
      <c r="D285" s="8"/>
      <c r="J285" s="7"/>
    </row>
    <row r="286" spans="1:26" x14ac:dyDescent="0.3">
      <c r="A286" s="7"/>
      <c r="D286" s="8"/>
      <c r="J286" s="7"/>
    </row>
    <row r="287" spans="1:26" x14ac:dyDescent="0.3">
      <c r="A287" s="7"/>
      <c r="D287" s="8"/>
      <c r="J287" s="7"/>
    </row>
    <row r="288" spans="1:26" x14ac:dyDescent="0.3">
      <c r="A288" s="7"/>
      <c r="D288" s="8"/>
      <c r="J288" s="7"/>
    </row>
    <row r="289" spans="1:10" x14ac:dyDescent="0.3">
      <c r="A289" s="7"/>
      <c r="D289" s="8"/>
      <c r="J289" s="7"/>
    </row>
    <row r="290" spans="1:10" x14ac:dyDescent="0.3">
      <c r="A290" s="7"/>
      <c r="D290" s="8"/>
      <c r="J290" s="7"/>
    </row>
    <row r="291" spans="1:10" x14ac:dyDescent="0.3">
      <c r="A291" s="7"/>
      <c r="D291" s="8"/>
      <c r="J291" s="7"/>
    </row>
    <row r="292" spans="1:10" x14ac:dyDescent="0.3">
      <c r="A292" s="7"/>
      <c r="D292" s="8"/>
      <c r="J292" s="7"/>
    </row>
    <row r="293" spans="1:10" x14ac:dyDescent="0.3">
      <c r="A293" s="7"/>
      <c r="D293" s="8"/>
      <c r="J293" s="7"/>
    </row>
    <row r="294" spans="1:10" x14ac:dyDescent="0.3">
      <c r="A294" s="7"/>
      <c r="D294" s="8"/>
      <c r="J294" s="7"/>
    </row>
    <row r="295" spans="1:10" x14ac:dyDescent="0.3">
      <c r="A295" s="7"/>
      <c r="D295" s="8"/>
      <c r="J295" s="7"/>
    </row>
    <row r="296" spans="1:10" x14ac:dyDescent="0.3">
      <c r="A296" s="7"/>
      <c r="D296" s="8"/>
      <c r="J296" s="7"/>
    </row>
    <row r="297" spans="1:10" x14ac:dyDescent="0.3">
      <c r="A297" s="7"/>
      <c r="D297" s="8"/>
      <c r="J297" s="7"/>
    </row>
    <row r="298" spans="1:10" x14ac:dyDescent="0.3">
      <c r="A298" s="7"/>
      <c r="D298" s="8"/>
      <c r="J298" s="7"/>
    </row>
    <row r="299" spans="1:10" x14ac:dyDescent="0.3">
      <c r="A299" s="7"/>
      <c r="D299" s="8"/>
      <c r="J299" s="7"/>
    </row>
    <row r="300" spans="1:10" x14ac:dyDescent="0.3">
      <c r="A300" s="7"/>
      <c r="D300" s="8"/>
      <c r="J300" s="7"/>
    </row>
    <row r="301" spans="1:10" x14ac:dyDescent="0.3">
      <c r="A301" s="7"/>
      <c r="D301" s="8"/>
      <c r="J301" s="7"/>
    </row>
    <row r="302" spans="1:10" x14ac:dyDescent="0.3">
      <c r="A302" s="7"/>
      <c r="D302" s="8"/>
      <c r="J302" s="7"/>
    </row>
    <row r="303" spans="1:10" x14ac:dyDescent="0.3">
      <c r="A303" s="7"/>
      <c r="D303" s="8"/>
      <c r="J303" s="7"/>
    </row>
    <row r="304" spans="1:10" x14ac:dyDescent="0.3">
      <c r="A304" s="7"/>
      <c r="D304" s="8"/>
      <c r="J304" s="7"/>
    </row>
    <row r="305" spans="1:10" x14ac:dyDescent="0.3">
      <c r="A305" s="7"/>
      <c r="D305" s="8"/>
      <c r="J305" s="7"/>
    </row>
    <row r="306" spans="1:10" x14ac:dyDescent="0.3">
      <c r="A306" s="7"/>
      <c r="D306" s="8"/>
      <c r="J306" s="7"/>
    </row>
    <row r="307" spans="1:10" x14ac:dyDescent="0.3">
      <c r="A307" s="7"/>
      <c r="D307" s="8"/>
      <c r="J307" s="7"/>
    </row>
    <row r="308" spans="1:10" x14ac:dyDescent="0.3">
      <c r="A308" s="7"/>
      <c r="D308" s="8"/>
      <c r="J308" s="7"/>
    </row>
    <row r="309" spans="1:10" x14ac:dyDescent="0.3">
      <c r="A309" s="7"/>
      <c r="D309" s="8"/>
      <c r="J309" s="7"/>
    </row>
    <row r="310" spans="1:10" x14ac:dyDescent="0.3">
      <c r="A310" s="7"/>
      <c r="D310" s="8"/>
      <c r="J310" s="7"/>
    </row>
    <row r="311" spans="1:10" x14ac:dyDescent="0.3">
      <c r="A311" s="7"/>
      <c r="D311" s="8"/>
      <c r="J311" s="7"/>
    </row>
    <row r="312" spans="1:10" x14ac:dyDescent="0.3">
      <c r="A312" s="7"/>
      <c r="D312" s="8"/>
      <c r="J312" s="7"/>
    </row>
    <row r="313" spans="1:10" x14ac:dyDescent="0.3">
      <c r="A313" s="7"/>
      <c r="D313" s="8"/>
      <c r="J313" s="7"/>
    </row>
    <row r="314" spans="1:10" x14ac:dyDescent="0.3">
      <c r="A314" s="7"/>
      <c r="D314" s="8"/>
      <c r="J314" s="7"/>
    </row>
    <row r="315" spans="1:10" x14ac:dyDescent="0.3">
      <c r="A315" s="7"/>
      <c r="D315" s="8"/>
      <c r="J315" s="7"/>
    </row>
    <row r="316" spans="1:10" x14ac:dyDescent="0.3">
      <c r="A316" s="7"/>
      <c r="D316" s="8"/>
      <c r="J316" s="7"/>
    </row>
    <row r="317" spans="1:10" x14ac:dyDescent="0.3">
      <c r="A317" s="7"/>
      <c r="D317" s="8"/>
      <c r="J317" s="7"/>
    </row>
    <row r="318" spans="1:10" x14ac:dyDescent="0.3">
      <c r="A318" s="7"/>
      <c r="D318" s="8"/>
      <c r="J318" s="7"/>
    </row>
    <row r="319" spans="1:10" x14ac:dyDescent="0.3">
      <c r="A319" s="7"/>
      <c r="D319" s="8"/>
      <c r="J319" s="7"/>
    </row>
    <row r="320" spans="1:10" x14ac:dyDescent="0.3">
      <c r="A320" s="7"/>
      <c r="D320" s="8"/>
      <c r="J320" s="7"/>
    </row>
    <row r="321" spans="1:10" x14ac:dyDescent="0.3">
      <c r="A321" s="7"/>
      <c r="D321" s="8"/>
      <c r="J321" s="7"/>
    </row>
    <row r="322" spans="1:10" x14ac:dyDescent="0.3">
      <c r="A322" s="7"/>
      <c r="D322" s="8"/>
      <c r="J322" s="7"/>
    </row>
    <row r="323" spans="1:10" x14ac:dyDescent="0.3">
      <c r="A323" s="7"/>
      <c r="D323" s="8"/>
      <c r="J323" s="7"/>
    </row>
    <row r="324" spans="1:10" x14ac:dyDescent="0.3">
      <c r="A324" s="7"/>
      <c r="D324" s="8"/>
      <c r="J324" s="7"/>
    </row>
    <row r="325" spans="1:10" x14ac:dyDescent="0.3">
      <c r="A325" s="7"/>
      <c r="D325" s="8"/>
      <c r="J325" s="7"/>
    </row>
    <row r="326" spans="1:10" x14ac:dyDescent="0.3">
      <c r="A326" s="7"/>
      <c r="D326" s="8"/>
      <c r="J326" s="7"/>
    </row>
    <row r="327" spans="1:10" x14ac:dyDescent="0.3">
      <c r="A327" s="7"/>
      <c r="D327" s="8"/>
      <c r="J327" s="7"/>
    </row>
    <row r="328" spans="1:10" x14ac:dyDescent="0.3">
      <c r="A328" s="7"/>
      <c r="D328" s="8"/>
      <c r="J328" s="7"/>
    </row>
    <row r="329" spans="1:10" x14ac:dyDescent="0.3">
      <c r="A329" s="7"/>
      <c r="D329" s="8"/>
      <c r="J329" s="7"/>
    </row>
    <row r="330" spans="1:10" x14ac:dyDescent="0.3">
      <c r="A330" s="7"/>
      <c r="D330" s="8"/>
      <c r="J330" s="7"/>
    </row>
    <row r="331" spans="1:10" x14ac:dyDescent="0.3">
      <c r="A331" s="7"/>
      <c r="D331" s="8"/>
      <c r="J331" s="7"/>
    </row>
    <row r="332" spans="1:10" x14ac:dyDescent="0.3">
      <c r="A332" s="7"/>
      <c r="D332" s="8"/>
      <c r="J332" s="7"/>
    </row>
    <row r="333" spans="1:10" x14ac:dyDescent="0.3">
      <c r="A333" s="7"/>
      <c r="D333" s="8"/>
      <c r="J333" s="7"/>
    </row>
    <row r="334" spans="1:10" x14ac:dyDescent="0.3">
      <c r="A334" s="7"/>
      <c r="D334" s="8"/>
      <c r="J334" s="7"/>
    </row>
    <row r="335" spans="1:10" x14ac:dyDescent="0.3">
      <c r="A335" s="7"/>
      <c r="D335" s="8"/>
      <c r="J335" s="7"/>
    </row>
    <row r="336" spans="1:10" x14ac:dyDescent="0.3">
      <c r="A336" s="7"/>
      <c r="D336" s="8"/>
      <c r="J336" s="7"/>
    </row>
    <row r="337" spans="1:10" x14ac:dyDescent="0.3">
      <c r="A337" s="7"/>
      <c r="D337" s="8"/>
      <c r="J337" s="7"/>
    </row>
    <row r="338" spans="1:10" x14ac:dyDescent="0.3">
      <c r="A338" s="7"/>
      <c r="D338" s="8"/>
      <c r="J338" s="7"/>
    </row>
    <row r="339" spans="1:10" x14ac:dyDescent="0.3">
      <c r="A339" s="7"/>
      <c r="D339" s="8"/>
      <c r="J339" s="7"/>
    </row>
    <row r="340" spans="1:10" x14ac:dyDescent="0.3">
      <c r="A340" s="7"/>
      <c r="D340" s="8"/>
      <c r="J340" s="7"/>
    </row>
    <row r="341" spans="1:10" x14ac:dyDescent="0.3">
      <c r="A341" s="7"/>
      <c r="D341" s="8"/>
      <c r="J341" s="7"/>
    </row>
    <row r="342" spans="1:10" x14ac:dyDescent="0.3">
      <c r="A342" s="7"/>
      <c r="D342" s="8"/>
      <c r="J342" s="7"/>
    </row>
    <row r="343" spans="1:10" x14ac:dyDescent="0.3">
      <c r="A343" s="7"/>
      <c r="D343" s="8"/>
      <c r="J343" s="7"/>
    </row>
    <row r="344" spans="1:10" x14ac:dyDescent="0.3">
      <c r="A344" s="7"/>
      <c r="D344" s="8"/>
      <c r="J344" s="7"/>
    </row>
    <row r="345" spans="1:10" x14ac:dyDescent="0.3">
      <c r="A345" s="7"/>
      <c r="D345" s="8"/>
      <c r="J345" s="7"/>
    </row>
    <row r="346" spans="1:10" x14ac:dyDescent="0.3">
      <c r="A346" s="7"/>
      <c r="D346" s="8"/>
      <c r="J346" s="7"/>
    </row>
    <row r="347" spans="1:10" x14ac:dyDescent="0.3">
      <c r="A347" s="7"/>
      <c r="D347" s="8"/>
      <c r="J347" s="7"/>
    </row>
    <row r="348" spans="1:10" x14ac:dyDescent="0.3">
      <c r="A348" s="7"/>
      <c r="D348" s="8"/>
      <c r="J348" s="7"/>
    </row>
    <row r="349" spans="1:10" x14ac:dyDescent="0.3">
      <c r="A349" s="7"/>
      <c r="D349" s="8"/>
      <c r="J349" s="7"/>
    </row>
    <row r="350" spans="1:10" x14ac:dyDescent="0.3">
      <c r="A350" s="7"/>
      <c r="D350" s="8"/>
      <c r="J350" s="7"/>
    </row>
    <row r="351" spans="1:10" x14ac:dyDescent="0.3">
      <c r="A351" s="7"/>
      <c r="D351" s="8"/>
      <c r="J351" s="7"/>
    </row>
    <row r="352" spans="1:10" x14ac:dyDescent="0.3">
      <c r="A352" s="7"/>
      <c r="D352" s="8"/>
      <c r="J352" s="7"/>
    </row>
    <row r="353" spans="1:10" x14ac:dyDescent="0.3">
      <c r="A353" s="7"/>
      <c r="D353" s="8"/>
      <c r="J353" s="7"/>
    </row>
    <row r="354" spans="1:10" x14ac:dyDescent="0.3">
      <c r="A354" s="7"/>
      <c r="D354" s="8"/>
      <c r="J354" s="7"/>
    </row>
    <row r="355" spans="1:10" x14ac:dyDescent="0.3">
      <c r="A355" s="7"/>
      <c r="D355" s="8"/>
      <c r="J355" s="7"/>
    </row>
    <row r="356" spans="1:10" x14ac:dyDescent="0.3">
      <c r="A356" s="7"/>
      <c r="D356" s="8"/>
      <c r="J356" s="7"/>
    </row>
    <row r="357" spans="1:10" x14ac:dyDescent="0.3">
      <c r="A357" s="7"/>
      <c r="D357" s="8"/>
      <c r="J357" s="7"/>
    </row>
    <row r="358" spans="1:10" x14ac:dyDescent="0.3">
      <c r="A358" s="7"/>
      <c r="D358" s="8"/>
      <c r="J358" s="7"/>
    </row>
    <row r="359" spans="1:10" x14ac:dyDescent="0.3">
      <c r="A359" s="7"/>
      <c r="D359" s="8"/>
      <c r="J359" s="7"/>
    </row>
    <row r="360" spans="1:10" x14ac:dyDescent="0.3">
      <c r="A360" s="7"/>
      <c r="D360" s="8"/>
      <c r="J360" s="7"/>
    </row>
    <row r="361" spans="1:10" x14ac:dyDescent="0.3">
      <c r="A361" s="7"/>
      <c r="D361" s="8"/>
      <c r="J361" s="7"/>
    </row>
    <row r="362" spans="1:10" x14ac:dyDescent="0.3">
      <c r="A362" s="7"/>
      <c r="D362" s="8"/>
      <c r="J362" s="7"/>
    </row>
    <row r="363" spans="1:10" x14ac:dyDescent="0.3">
      <c r="A363" s="7"/>
      <c r="D363" s="8"/>
      <c r="J363" s="7"/>
    </row>
    <row r="364" spans="1:10" x14ac:dyDescent="0.3">
      <c r="A364" s="7"/>
      <c r="D364" s="8"/>
      <c r="J364" s="7"/>
    </row>
    <row r="365" spans="1:10" x14ac:dyDescent="0.3">
      <c r="A365" s="7"/>
      <c r="D365" s="8"/>
      <c r="J365" s="7"/>
    </row>
    <row r="366" spans="1:10" x14ac:dyDescent="0.3">
      <c r="A366" s="7"/>
      <c r="D366" s="8"/>
      <c r="J366" s="7"/>
    </row>
    <row r="367" spans="1:10" x14ac:dyDescent="0.3">
      <c r="A367" s="7"/>
      <c r="D367" s="8"/>
      <c r="J367" s="7"/>
    </row>
    <row r="368" spans="1:10" x14ac:dyDescent="0.3">
      <c r="A368" s="7"/>
      <c r="D368" s="8"/>
      <c r="J368" s="7"/>
    </row>
    <row r="369" spans="1:10" x14ac:dyDescent="0.3">
      <c r="A369" s="7"/>
      <c r="D369" s="8"/>
      <c r="J369" s="7"/>
    </row>
    <row r="370" spans="1:10" x14ac:dyDescent="0.3">
      <c r="A370" s="7"/>
      <c r="D370" s="8"/>
      <c r="J370" s="7"/>
    </row>
    <row r="371" spans="1:10" x14ac:dyDescent="0.3">
      <c r="A371" s="7"/>
      <c r="D371" s="8"/>
      <c r="J371" s="7"/>
    </row>
    <row r="372" spans="1:10" x14ac:dyDescent="0.3">
      <c r="A372" s="7"/>
      <c r="D372" s="8"/>
      <c r="J372" s="7"/>
    </row>
    <row r="373" spans="1:10" x14ac:dyDescent="0.3">
      <c r="A373" s="7"/>
      <c r="D373" s="8"/>
      <c r="J373" s="7"/>
    </row>
    <row r="374" spans="1:10" x14ac:dyDescent="0.3">
      <c r="A374" s="7"/>
      <c r="D374" s="8"/>
      <c r="J374" s="7"/>
    </row>
    <row r="375" spans="1:10" x14ac:dyDescent="0.3">
      <c r="A375" s="7"/>
      <c r="D375" s="8"/>
      <c r="J375" s="7"/>
    </row>
    <row r="376" spans="1:10" x14ac:dyDescent="0.3">
      <c r="A376" s="7"/>
      <c r="D376" s="8"/>
      <c r="J376" s="7"/>
    </row>
    <row r="377" spans="1:10" x14ac:dyDescent="0.3">
      <c r="A377" s="7"/>
      <c r="D377" s="8"/>
      <c r="J377" s="7"/>
    </row>
    <row r="378" spans="1:10" x14ac:dyDescent="0.3">
      <c r="A378" s="7"/>
      <c r="D378" s="8"/>
      <c r="J378" s="7"/>
    </row>
    <row r="379" spans="1:10" x14ac:dyDescent="0.3">
      <c r="A379" s="7"/>
      <c r="D379" s="8"/>
      <c r="J379" s="7"/>
    </row>
    <row r="380" spans="1:10" x14ac:dyDescent="0.3">
      <c r="A380" s="7"/>
      <c r="D380" s="8"/>
      <c r="J380" s="7"/>
    </row>
    <row r="381" spans="1:10" x14ac:dyDescent="0.3">
      <c r="A381" s="7"/>
      <c r="D381" s="8"/>
      <c r="J381" s="7"/>
    </row>
    <row r="382" spans="1:10" x14ac:dyDescent="0.3">
      <c r="A382" s="7"/>
      <c r="D382" s="8"/>
      <c r="J382" s="7"/>
    </row>
    <row r="383" spans="1:10" x14ac:dyDescent="0.3">
      <c r="A383" s="7"/>
      <c r="D383" s="8"/>
      <c r="J383" s="7"/>
    </row>
    <row r="384" spans="1:10" x14ac:dyDescent="0.3">
      <c r="A384" s="7"/>
      <c r="D384" s="8"/>
      <c r="J384" s="7"/>
    </row>
    <row r="385" spans="1:10" x14ac:dyDescent="0.3">
      <c r="A385" s="7"/>
      <c r="D385" s="8"/>
      <c r="J385" s="7"/>
    </row>
    <row r="386" spans="1:10" x14ac:dyDescent="0.3">
      <c r="A386" s="7"/>
      <c r="D386" s="8"/>
      <c r="J386" s="7"/>
    </row>
    <row r="387" spans="1:10" x14ac:dyDescent="0.3">
      <c r="A387" s="7"/>
      <c r="D387" s="8"/>
      <c r="J387" s="7"/>
    </row>
    <row r="388" spans="1:10" x14ac:dyDescent="0.3">
      <c r="A388" s="7"/>
      <c r="D388" s="8"/>
      <c r="J388" s="7"/>
    </row>
    <row r="389" spans="1:10" x14ac:dyDescent="0.3">
      <c r="A389" s="7"/>
      <c r="D389" s="8"/>
      <c r="J389" s="7"/>
    </row>
    <row r="390" spans="1:10" x14ac:dyDescent="0.3">
      <c r="A390" s="7"/>
      <c r="D390" s="8"/>
      <c r="J390" s="7"/>
    </row>
    <row r="391" spans="1:10" x14ac:dyDescent="0.3">
      <c r="A391" s="7"/>
      <c r="D391" s="8"/>
      <c r="J391" s="7"/>
    </row>
    <row r="392" spans="1:10" x14ac:dyDescent="0.3">
      <c r="A392" s="7"/>
      <c r="D392" s="8"/>
      <c r="J392" s="7"/>
    </row>
    <row r="393" spans="1:10" x14ac:dyDescent="0.3">
      <c r="A393" s="7"/>
      <c r="D393" s="8"/>
      <c r="J393" s="7"/>
    </row>
    <row r="394" spans="1:10" x14ac:dyDescent="0.3">
      <c r="A394" s="7"/>
      <c r="D394" s="8"/>
      <c r="J394" s="7"/>
    </row>
    <row r="395" spans="1:10" x14ac:dyDescent="0.3">
      <c r="A395" s="7"/>
      <c r="D395" s="8"/>
      <c r="J395" s="7"/>
    </row>
    <row r="396" spans="1:10" x14ac:dyDescent="0.3">
      <c r="A396" s="7"/>
      <c r="D396" s="8"/>
      <c r="J396" s="7"/>
    </row>
    <row r="397" spans="1:10" x14ac:dyDescent="0.3">
      <c r="A397" s="7"/>
      <c r="D397" s="8"/>
      <c r="J397" s="7"/>
    </row>
    <row r="398" spans="1:10" x14ac:dyDescent="0.3">
      <c r="A398" s="7"/>
      <c r="D398" s="8"/>
      <c r="J398" s="7"/>
    </row>
    <row r="399" spans="1:10" x14ac:dyDescent="0.3">
      <c r="A399" s="7"/>
      <c r="D399" s="8"/>
      <c r="J399" s="7"/>
    </row>
    <row r="400" spans="1:10" x14ac:dyDescent="0.3">
      <c r="A400" s="7"/>
      <c r="D400" s="8"/>
      <c r="J400" s="7"/>
    </row>
    <row r="401" spans="1:10" x14ac:dyDescent="0.3">
      <c r="A401" s="7"/>
      <c r="D401" s="8"/>
      <c r="J401" s="7"/>
    </row>
    <row r="402" spans="1:10" x14ac:dyDescent="0.3">
      <c r="A402" s="7"/>
      <c r="D402" s="8"/>
      <c r="J402" s="7"/>
    </row>
    <row r="403" spans="1:10" x14ac:dyDescent="0.3">
      <c r="A403" s="7"/>
      <c r="D403" s="8"/>
      <c r="J403" s="7"/>
    </row>
    <row r="404" spans="1:10" x14ac:dyDescent="0.3">
      <c r="A404" s="7"/>
      <c r="D404" s="8"/>
      <c r="J404" s="7"/>
    </row>
    <row r="405" spans="1:10" x14ac:dyDescent="0.3">
      <c r="A405" s="7"/>
      <c r="D405" s="8"/>
      <c r="J405" s="7"/>
    </row>
    <row r="406" spans="1:10" x14ac:dyDescent="0.3">
      <c r="A406" s="7"/>
      <c r="D406" s="8"/>
      <c r="J406" s="7"/>
    </row>
    <row r="407" spans="1:10" x14ac:dyDescent="0.3">
      <c r="A407" s="7"/>
      <c r="D407" s="8"/>
      <c r="J407" s="7"/>
    </row>
    <row r="408" spans="1:10" x14ac:dyDescent="0.3">
      <c r="A408" s="7"/>
      <c r="D408" s="8"/>
      <c r="J408" s="7"/>
    </row>
    <row r="409" spans="1:10" x14ac:dyDescent="0.3">
      <c r="A409" s="7"/>
      <c r="D409" s="8"/>
      <c r="J409" s="7"/>
    </row>
    <row r="410" spans="1:10" x14ac:dyDescent="0.3">
      <c r="A410" s="7"/>
      <c r="D410" s="8"/>
      <c r="J410" s="7"/>
    </row>
    <row r="411" spans="1:10" x14ac:dyDescent="0.3">
      <c r="A411" s="7"/>
      <c r="D411" s="8"/>
      <c r="J411" s="7"/>
    </row>
    <row r="412" spans="1:10" x14ac:dyDescent="0.3">
      <c r="A412" s="7"/>
      <c r="D412" s="8"/>
      <c r="J412" s="7"/>
    </row>
    <row r="413" spans="1:10" x14ac:dyDescent="0.3">
      <c r="A413" s="7"/>
      <c r="D413" s="8"/>
      <c r="J413" s="7"/>
    </row>
    <row r="414" spans="1:10" x14ac:dyDescent="0.3">
      <c r="A414" s="7"/>
      <c r="D414" s="8"/>
      <c r="J414" s="7"/>
    </row>
    <row r="415" spans="1:10" x14ac:dyDescent="0.3">
      <c r="A415" s="7"/>
      <c r="D415" s="8"/>
      <c r="J415" s="7"/>
    </row>
    <row r="416" spans="1:10" x14ac:dyDescent="0.3">
      <c r="A416" s="7"/>
      <c r="D416" s="8"/>
      <c r="J416" s="7"/>
    </row>
    <row r="417" spans="1:10" x14ac:dyDescent="0.3">
      <c r="A417" s="7"/>
      <c r="D417" s="8"/>
      <c r="J417" s="7"/>
    </row>
    <row r="418" spans="1:10" x14ac:dyDescent="0.3">
      <c r="A418" s="7"/>
      <c r="D418" s="8"/>
      <c r="J418" s="7"/>
    </row>
    <row r="419" spans="1:10" x14ac:dyDescent="0.3">
      <c r="A419" s="7"/>
      <c r="D419" s="8"/>
      <c r="J419" s="7"/>
    </row>
    <row r="420" spans="1:10" x14ac:dyDescent="0.3">
      <c r="A420" s="7"/>
      <c r="D420" s="8"/>
      <c r="J420" s="7"/>
    </row>
    <row r="421" spans="1:10" x14ac:dyDescent="0.3">
      <c r="A421" s="7"/>
      <c r="D421" s="8"/>
      <c r="J421" s="7"/>
    </row>
    <row r="422" spans="1:10" x14ac:dyDescent="0.3">
      <c r="A422" s="7"/>
      <c r="D422" s="8"/>
      <c r="J422" s="7"/>
    </row>
    <row r="423" spans="1:10" x14ac:dyDescent="0.3">
      <c r="A423" s="7"/>
      <c r="D423" s="8"/>
      <c r="J423" s="7"/>
    </row>
    <row r="424" spans="1:10" x14ac:dyDescent="0.3">
      <c r="A424" s="7"/>
      <c r="D424" s="8"/>
      <c r="J424" s="7"/>
    </row>
    <row r="425" spans="1:10" x14ac:dyDescent="0.3">
      <c r="A425" s="7"/>
      <c r="D425" s="8"/>
      <c r="J425" s="7"/>
    </row>
    <row r="426" spans="1:10" x14ac:dyDescent="0.3">
      <c r="A426" s="7"/>
      <c r="D426" s="8"/>
      <c r="J426" s="7"/>
    </row>
    <row r="427" spans="1:10" x14ac:dyDescent="0.3">
      <c r="A427" s="7"/>
      <c r="D427" s="8"/>
      <c r="J427" s="7"/>
    </row>
    <row r="428" spans="1:10" x14ac:dyDescent="0.3">
      <c r="A428" s="7"/>
      <c r="D428" s="8"/>
      <c r="J428" s="7"/>
    </row>
    <row r="429" spans="1:10" x14ac:dyDescent="0.3">
      <c r="A429" s="7"/>
      <c r="D429" s="8"/>
      <c r="J429" s="7"/>
    </row>
    <row r="430" spans="1:10" x14ac:dyDescent="0.3">
      <c r="A430" s="7"/>
      <c r="D430" s="8"/>
      <c r="J430" s="7"/>
    </row>
    <row r="431" spans="1:10" x14ac:dyDescent="0.3">
      <c r="A431" s="7"/>
      <c r="D431" s="8"/>
      <c r="J431" s="7"/>
    </row>
    <row r="432" spans="1:10" x14ac:dyDescent="0.3">
      <c r="A432" s="7"/>
      <c r="D432" s="8"/>
      <c r="J432" s="7"/>
    </row>
    <row r="433" spans="1:10" x14ac:dyDescent="0.3">
      <c r="A433" s="7"/>
      <c r="D433" s="8"/>
      <c r="J433" s="7"/>
    </row>
    <row r="434" spans="1:10" x14ac:dyDescent="0.3">
      <c r="A434" s="7"/>
      <c r="D434" s="8"/>
      <c r="J434" s="7"/>
    </row>
    <row r="435" spans="1:10" x14ac:dyDescent="0.3">
      <c r="A435" s="7"/>
      <c r="D435" s="8"/>
      <c r="J435" s="7"/>
    </row>
    <row r="436" spans="1:10" x14ac:dyDescent="0.3">
      <c r="A436" s="7"/>
      <c r="D436" s="8"/>
      <c r="J436" s="7"/>
    </row>
    <row r="437" spans="1:10" x14ac:dyDescent="0.3">
      <c r="A437" s="7"/>
      <c r="D437" s="8"/>
      <c r="J437" s="7"/>
    </row>
    <row r="438" spans="1:10" x14ac:dyDescent="0.3">
      <c r="A438" s="7"/>
      <c r="D438" s="8"/>
      <c r="J438" s="7"/>
    </row>
    <row r="439" spans="1:10" x14ac:dyDescent="0.3">
      <c r="A439" s="7"/>
      <c r="D439" s="8"/>
      <c r="J439" s="7"/>
    </row>
    <row r="440" spans="1:10" x14ac:dyDescent="0.3">
      <c r="A440" s="7"/>
      <c r="D440" s="8"/>
      <c r="J440" s="7"/>
    </row>
    <row r="441" spans="1:10" x14ac:dyDescent="0.3">
      <c r="A441" s="7"/>
      <c r="D441" s="8"/>
      <c r="J441" s="7"/>
    </row>
    <row r="442" spans="1:10" x14ac:dyDescent="0.3">
      <c r="A442" s="7"/>
      <c r="D442" s="8"/>
      <c r="J442" s="7"/>
    </row>
    <row r="443" spans="1:10" x14ac:dyDescent="0.3">
      <c r="A443" s="7"/>
      <c r="D443" s="8"/>
      <c r="J443" s="7"/>
    </row>
    <row r="444" spans="1:10" x14ac:dyDescent="0.3">
      <c r="A444" s="7"/>
      <c r="D444" s="8"/>
      <c r="J444" s="7"/>
    </row>
    <row r="445" spans="1:10" x14ac:dyDescent="0.3">
      <c r="A445" s="7"/>
      <c r="D445" s="8"/>
      <c r="J445" s="7"/>
    </row>
    <row r="446" spans="1:10" x14ac:dyDescent="0.3">
      <c r="A446" s="7"/>
      <c r="D446" s="8"/>
      <c r="J446" s="7"/>
    </row>
    <row r="447" spans="1:10" x14ac:dyDescent="0.3">
      <c r="A447" s="7"/>
      <c r="D447" s="8"/>
      <c r="J447" s="7"/>
    </row>
    <row r="448" spans="1:10" x14ac:dyDescent="0.3">
      <c r="A448" s="7"/>
      <c r="D448" s="8"/>
      <c r="J448" s="7"/>
    </row>
    <row r="449" spans="1:10" x14ac:dyDescent="0.3">
      <c r="A449" s="7"/>
      <c r="D449" s="8"/>
      <c r="J449" s="7"/>
    </row>
    <row r="450" spans="1:10" x14ac:dyDescent="0.3">
      <c r="A450" s="7"/>
      <c r="D450" s="8"/>
      <c r="J450" s="7"/>
    </row>
    <row r="451" spans="1:10" x14ac:dyDescent="0.3">
      <c r="A451" s="7"/>
      <c r="D451" s="8"/>
      <c r="J451" s="7"/>
    </row>
    <row r="452" spans="1:10" x14ac:dyDescent="0.3">
      <c r="A452" s="7"/>
      <c r="D452" s="8"/>
      <c r="J452" s="7"/>
    </row>
    <row r="453" spans="1:10" x14ac:dyDescent="0.3">
      <c r="A453" s="7"/>
      <c r="D453" s="8"/>
      <c r="J453" s="7"/>
    </row>
    <row r="454" spans="1:10" x14ac:dyDescent="0.3">
      <c r="A454" s="7"/>
      <c r="D454" s="8"/>
      <c r="J454" s="7"/>
    </row>
    <row r="455" spans="1:10" x14ac:dyDescent="0.3">
      <c r="A455" s="7"/>
      <c r="D455" s="8"/>
      <c r="J455" s="7"/>
    </row>
    <row r="456" spans="1:10" x14ac:dyDescent="0.3">
      <c r="A456" s="7"/>
      <c r="D456" s="8"/>
      <c r="J456" s="7"/>
    </row>
    <row r="457" spans="1:10" x14ac:dyDescent="0.3">
      <c r="A457" s="7"/>
      <c r="D457" s="8"/>
      <c r="J457" s="7"/>
    </row>
    <row r="458" spans="1:10" x14ac:dyDescent="0.3">
      <c r="A458" s="7"/>
      <c r="D458" s="8"/>
      <c r="J458" s="7"/>
    </row>
    <row r="459" spans="1:10" x14ac:dyDescent="0.3">
      <c r="A459" s="7"/>
      <c r="D459" s="8"/>
      <c r="J459" s="7"/>
    </row>
    <row r="460" spans="1:10" x14ac:dyDescent="0.3">
      <c r="A460" s="7"/>
      <c r="D460" s="8"/>
      <c r="J460" s="7"/>
    </row>
    <row r="461" spans="1:10" x14ac:dyDescent="0.3">
      <c r="A461" s="7"/>
      <c r="D461" s="8"/>
      <c r="J461" s="7"/>
    </row>
    <row r="462" spans="1:10" x14ac:dyDescent="0.3">
      <c r="A462" s="7"/>
      <c r="D462" s="8"/>
      <c r="J462" s="7"/>
    </row>
    <row r="463" spans="1:10" x14ac:dyDescent="0.3">
      <c r="A463" s="7"/>
      <c r="D463" s="8"/>
      <c r="J463" s="7"/>
    </row>
    <row r="464" spans="1:10" x14ac:dyDescent="0.3">
      <c r="A464" s="7"/>
      <c r="D464" s="8"/>
      <c r="J464" s="7"/>
    </row>
    <row r="465" spans="1:10" x14ac:dyDescent="0.3">
      <c r="A465" s="7"/>
      <c r="D465" s="8"/>
      <c r="J465" s="7"/>
    </row>
    <row r="466" spans="1:10" x14ac:dyDescent="0.3">
      <c r="A466" s="7"/>
      <c r="D466" s="8"/>
      <c r="J466" s="7"/>
    </row>
    <row r="467" spans="1:10" x14ac:dyDescent="0.3">
      <c r="A467" s="7"/>
      <c r="D467" s="8"/>
      <c r="J467" s="7"/>
    </row>
    <row r="468" spans="1:10" x14ac:dyDescent="0.3">
      <c r="A468" s="7"/>
      <c r="D468" s="8"/>
      <c r="J468" s="7"/>
    </row>
    <row r="469" spans="1:10" x14ac:dyDescent="0.3">
      <c r="A469" s="7"/>
      <c r="D469" s="8"/>
      <c r="J469" s="7"/>
    </row>
    <row r="470" spans="1:10" x14ac:dyDescent="0.3">
      <c r="A470" s="7"/>
      <c r="D470" s="8"/>
      <c r="J470" s="7"/>
    </row>
    <row r="471" spans="1:10" x14ac:dyDescent="0.3">
      <c r="A471" s="7"/>
      <c r="D471" s="8"/>
      <c r="J471" s="7"/>
    </row>
    <row r="472" spans="1:10" x14ac:dyDescent="0.3">
      <c r="A472" s="7"/>
      <c r="D472" s="8"/>
      <c r="J472" s="7"/>
    </row>
    <row r="473" spans="1:10" x14ac:dyDescent="0.3">
      <c r="A473" s="7"/>
      <c r="D473" s="8"/>
      <c r="J473" s="7"/>
    </row>
    <row r="474" spans="1:10" x14ac:dyDescent="0.3">
      <c r="A474" s="7"/>
      <c r="D474" s="8"/>
      <c r="J474" s="7"/>
    </row>
    <row r="475" spans="1:10" x14ac:dyDescent="0.3">
      <c r="A475" s="7"/>
      <c r="D475" s="8"/>
      <c r="J475" s="7"/>
    </row>
    <row r="476" spans="1:10" x14ac:dyDescent="0.3">
      <c r="A476" s="7"/>
      <c r="D476" s="8"/>
      <c r="J476" s="7"/>
    </row>
    <row r="477" spans="1:10" x14ac:dyDescent="0.3">
      <c r="A477" s="7"/>
      <c r="D477" s="8"/>
      <c r="J477" s="7"/>
    </row>
    <row r="478" spans="1:10" x14ac:dyDescent="0.3">
      <c r="A478" s="7"/>
      <c r="D478" s="8"/>
      <c r="J478" s="7"/>
    </row>
    <row r="479" spans="1:10" x14ac:dyDescent="0.3">
      <c r="A479" s="7"/>
      <c r="D479" s="8"/>
      <c r="J479" s="7"/>
    </row>
    <row r="480" spans="1:10" x14ac:dyDescent="0.3">
      <c r="A480" s="7"/>
      <c r="D480" s="8"/>
      <c r="J480" s="7"/>
    </row>
    <row r="481" spans="1:10" x14ac:dyDescent="0.3">
      <c r="A481" s="7"/>
      <c r="D481" s="8"/>
      <c r="J481" s="7"/>
    </row>
    <row r="482" spans="1:10" x14ac:dyDescent="0.3">
      <c r="A482" s="7"/>
      <c r="D482" s="8"/>
      <c r="J482" s="7"/>
    </row>
    <row r="483" spans="1:10" x14ac:dyDescent="0.3">
      <c r="A483" s="7"/>
      <c r="D483" s="8"/>
      <c r="J483" s="7"/>
    </row>
    <row r="484" spans="1:10" x14ac:dyDescent="0.3">
      <c r="A484" s="7"/>
      <c r="D484" s="8"/>
      <c r="J484" s="7"/>
    </row>
    <row r="485" spans="1:10" x14ac:dyDescent="0.3">
      <c r="A485" s="7"/>
      <c r="D485" s="8"/>
      <c r="J485" s="7"/>
    </row>
    <row r="486" spans="1:10" x14ac:dyDescent="0.3">
      <c r="A486" s="7"/>
      <c r="D486" s="8"/>
      <c r="J486" s="7"/>
    </row>
    <row r="487" spans="1:10" x14ac:dyDescent="0.3">
      <c r="A487" s="7"/>
      <c r="D487" s="8"/>
      <c r="J487" s="7"/>
    </row>
    <row r="488" spans="1:10" x14ac:dyDescent="0.3">
      <c r="A488" s="7"/>
      <c r="D488" s="8"/>
      <c r="J488" s="7"/>
    </row>
    <row r="489" spans="1:10" x14ac:dyDescent="0.3">
      <c r="A489" s="7"/>
      <c r="D489" s="8"/>
      <c r="J489" s="7"/>
    </row>
    <row r="490" spans="1:10" x14ac:dyDescent="0.3">
      <c r="A490" s="7"/>
      <c r="D490" s="8"/>
      <c r="J490" s="7"/>
    </row>
    <row r="491" spans="1:10" x14ac:dyDescent="0.3">
      <c r="A491" s="7"/>
      <c r="D491" s="8"/>
      <c r="J491" s="7"/>
    </row>
    <row r="492" spans="1:10" x14ac:dyDescent="0.3">
      <c r="A492" s="7"/>
      <c r="D492" s="8"/>
      <c r="J492" s="7"/>
    </row>
    <row r="493" spans="1:10" x14ac:dyDescent="0.3">
      <c r="A493" s="7"/>
      <c r="D493" s="8"/>
      <c r="J493" s="7"/>
    </row>
    <row r="494" spans="1:10" x14ac:dyDescent="0.3">
      <c r="A494" s="7"/>
      <c r="D494" s="8"/>
      <c r="J494" s="7"/>
    </row>
    <row r="495" spans="1:10" x14ac:dyDescent="0.3">
      <c r="A495" s="7"/>
      <c r="D495" s="8"/>
      <c r="J495" s="7"/>
    </row>
    <row r="496" spans="1:10" x14ac:dyDescent="0.3">
      <c r="A496" s="7"/>
      <c r="D496" s="8"/>
      <c r="J496" s="7"/>
    </row>
    <row r="497" spans="1:10" x14ac:dyDescent="0.3">
      <c r="A497" s="7"/>
      <c r="D497" s="8"/>
      <c r="J497" s="7"/>
    </row>
    <row r="498" spans="1:10" x14ac:dyDescent="0.3">
      <c r="A498" s="7"/>
      <c r="D498" s="8"/>
      <c r="J498" s="7"/>
    </row>
    <row r="499" spans="1:10" x14ac:dyDescent="0.3">
      <c r="A499" s="7"/>
      <c r="D499" s="8"/>
      <c r="J499" s="7"/>
    </row>
    <row r="500" spans="1:10" x14ac:dyDescent="0.3">
      <c r="A500" s="7"/>
      <c r="D500" s="8"/>
      <c r="J500" s="7"/>
    </row>
    <row r="501" spans="1:10" x14ac:dyDescent="0.3">
      <c r="A501" s="7"/>
      <c r="D501" s="8"/>
      <c r="J501" s="7"/>
    </row>
    <row r="502" spans="1:10" x14ac:dyDescent="0.3">
      <c r="A502" s="7"/>
      <c r="D502" s="8"/>
      <c r="J502" s="7"/>
    </row>
    <row r="503" spans="1:10" x14ac:dyDescent="0.3">
      <c r="A503" s="7"/>
      <c r="D503" s="8"/>
      <c r="J503" s="7"/>
    </row>
    <row r="504" spans="1:10" x14ac:dyDescent="0.3">
      <c r="A504" s="7"/>
      <c r="D504" s="8"/>
      <c r="J504" s="7"/>
    </row>
    <row r="505" spans="1:10" x14ac:dyDescent="0.3">
      <c r="A505" s="7"/>
      <c r="D505" s="8"/>
      <c r="J505" s="7"/>
    </row>
    <row r="506" spans="1:10" x14ac:dyDescent="0.3">
      <c r="A506" s="7"/>
      <c r="D506" s="8"/>
      <c r="J506" s="7"/>
    </row>
    <row r="507" spans="1:10" x14ac:dyDescent="0.3">
      <c r="A507" s="7"/>
      <c r="D507" s="8"/>
      <c r="J507" s="7"/>
    </row>
    <row r="508" spans="1:10" x14ac:dyDescent="0.3">
      <c r="A508" s="7"/>
      <c r="D508" s="8"/>
      <c r="J508" s="7"/>
    </row>
    <row r="509" spans="1:10" x14ac:dyDescent="0.3">
      <c r="A509" s="7"/>
      <c r="D509" s="8"/>
      <c r="J509" s="7"/>
    </row>
    <row r="510" spans="1:10" x14ac:dyDescent="0.3">
      <c r="A510" s="7"/>
      <c r="D510" s="8"/>
      <c r="J510" s="7"/>
    </row>
    <row r="511" spans="1:10" x14ac:dyDescent="0.3">
      <c r="A511" s="7"/>
      <c r="D511" s="8"/>
      <c r="J511" s="7"/>
    </row>
    <row r="512" spans="1:10" x14ac:dyDescent="0.3">
      <c r="A512" s="7"/>
      <c r="D512" s="8"/>
      <c r="J512" s="7"/>
    </row>
    <row r="513" spans="1:10" x14ac:dyDescent="0.3">
      <c r="A513" s="7"/>
      <c r="D513" s="8"/>
      <c r="J513" s="7"/>
    </row>
    <row r="514" spans="1:10" x14ac:dyDescent="0.3">
      <c r="A514" s="7"/>
      <c r="D514" s="8"/>
      <c r="J514" s="7"/>
    </row>
    <row r="515" spans="1:10" x14ac:dyDescent="0.3">
      <c r="A515" s="7"/>
      <c r="D515" s="8"/>
      <c r="J515" s="7"/>
    </row>
    <row r="516" spans="1:10" x14ac:dyDescent="0.3">
      <c r="A516" s="7"/>
      <c r="D516" s="8"/>
      <c r="J516" s="7"/>
    </row>
    <row r="517" spans="1:10" x14ac:dyDescent="0.3">
      <c r="A517" s="7"/>
      <c r="D517" s="8"/>
      <c r="J517" s="7"/>
    </row>
    <row r="518" spans="1:10" x14ac:dyDescent="0.3">
      <c r="A518" s="7"/>
      <c r="D518" s="8"/>
      <c r="J518" s="7"/>
    </row>
    <row r="519" spans="1:10" x14ac:dyDescent="0.3">
      <c r="A519" s="7"/>
      <c r="D519" s="8"/>
      <c r="J519" s="7"/>
    </row>
    <row r="520" spans="1:10" x14ac:dyDescent="0.3">
      <c r="A520" s="7"/>
      <c r="D520" s="8"/>
      <c r="J520" s="7"/>
    </row>
    <row r="521" spans="1:10" x14ac:dyDescent="0.3">
      <c r="A521" s="7"/>
      <c r="D521" s="8"/>
      <c r="J521" s="7"/>
    </row>
    <row r="522" spans="1:10" x14ac:dyDescent="0.3">
      <c r="A522" s="7"/>
      <c r="D522" s="8"/>
      <c r="J522" s="7"/>
    </row>
    <row r="523" spans="1:10" x14ac:dyDescent="0.3">
      <c r="A523" s="7"/>
      <c r="D523" s="8"/>
      <c r="J523" s="7"/>
    </row>
    <row r="524" spans="1:10" x14ac:dyDescent="0.3">
      <c r="A524" s="7"/>
      <c r="D524" s="8"/>
      <c r="J524" s="7"/>
    </row>
    <row r="525" spans="1:10" x14ac:dyDescent="0.3">
      <c r="A525" s="7"/>
      <c r="D525" s="8"/>
      <c r="J525" s="7"/>
    </row>
    <row r="526" spans="1:10" x14ac:dyDescent="0.3">
      <c r="A526" s="7"/>
      <c r="D526" s="8"/>
      <c r="J526" s="7"/>
    </row>
    <row r="527" spans="1:10" x14ac:dyDescent="0.3">
      <c r="A527" s="7"/>
      <c r="D527" s="8"/>
      <c r="J527" s="7"/>
    </row>
    <row r="528" spans="1:10" x14ac:dyDescent="0.3">
      <c r="A528" s="7"/>
      <c r="D528" s="8"/>
      <c r="J528" s="7"/>
    </row>
    <row r="529" spans="1:10" x14ac:dyDescent="0.3">
      <c r="A529" s="7"/>
      <c r="D529" s="8"/>
      <c r="J529" s="7"/>
    </row>
    <row r="530" spans="1:10" x14ac:dyDescent="0.3">
      <c r="A530" s="7"/>
      <c r="D530" s="8"/>
      <c r="J530" s="7"/>
    </row>
    <row r="531" spans="1:10" x14ac:dyDescent="0.3">
      <c r="A531" s="7"/>
      <c r="D531" s="8"/>
      <c r="J531" s="7"/>
    </row>
    <row r="532" spans="1:10" x14ac:dyDescent="0.3">
      <c r="A532" s="7"/>
      <c r="D532" s="8"/>
      <c r="J532" s="7"/>
    </row>
    <row r="533" spans="1:10" x14ac:dyDescent="0.3">
      <c r="A533" s="7"/>
      <c r="D533" s="8"/>
      <c r="J533" s="7"/>
    </row>
    <row r="534" spans="1:10" x14ac:dyDescent="0.3">
      <c r="A534" s="7"/>
      <c r="D534" s="8"/>
      <c r="J534" s="7"/>
    </row>
    <row r="535" spans="1:10" x14ac:dyDescent="0.3">
      <c r="A535" s="7"/>
      <c r="D535" s="8"/>
      <c r="J535" s="7"/>
    </row>
    <row r="536" spans="1:10" x14ac:dyDescent="0.3">
      <c r="A536" s="7"/>
      <c r="D536" s="8"/>
      <c r="J536" s="7"/>
    </row>
    <row r="537" spans="1:10" x14ac:dyDescent="0.3">
      <c r="A537" s="7"/>
      <c r="D537" s="8"/>
      <c r="J537" s="7"/>
    </row>
    <row r="538" spans="1:10" x14ac:dyDescent="0.3">
      <c r="A538" s="7"/>
      <c r="D538" s="8"/>
      <c r="J538" s="7"/>
    </row>
    <row r="539" spans="1:10" x14ac:dyDescent="0.3">
      <c r="A539" s="7"/>
      <c r="D539" s="8"/>
      <c r="J539" s="7"/>
    </row>
    <row r="540" spans="1:10" x14ac:dyDescent="0.3">
      <c r="A540" s="7"/>
      <c r="D540" s="8"/>
      <c r="J540" s="7"/>
    </row>
    <row r="541" spans="1:10" x14ac:dyDescent="0.3">
      <c r="A541" s="7"/>
      <c r="D541" s="8"/>
      <c r="J541" s="7"/>
    </row>
    <row r="542" spans="1:10" x14ac:dyDescent="0.3">
      <c r="A542" s="7"/>
      <c r="D542" s="8"/>
      <c r="J542" s="7"/>
    </row>
    <row r="543" spans="1:10" x14ac:dyDescent="0.3">
      <c r="A543" s="7"/>
      <c r="D543" s="8"/>
      <c r="J543" s="7"/>
    </row>
    <row r="544" spans="1:10" x14ac:dyDescent="0.3">
      <c r="A544" s="7"/>
      <c r="D544" s="8"/>
      <c r="J544" s="7"/>
    </row>
    <row r="545" spans="1:10" x14ac:dyDescent="0.3">
      <c r="A545" s="7"/>
      <c r="D545" s="8"/>
      <c r="J545" s="7"/>
    </row>
    <row r="546" spans="1:10" x14ac:dyDescent="0.3">
      <c r="A546" s="7"/>
      <c r="D546" s="8"/>
      <c r="J546" s="7"/>
    </row>
    <row r="547" spans="1:10" x14ac:dyDescent="0.3">
      <c r="A547" s="7"/>
      <c r="D547" s="8"/>
      <c r="J547" s="7"/>
    </row>
    <row r="548" spans="1:10" x14ac:dyDescent="0.3">
      <c r="A548" s="7"/>
      <c r="D548" s="8"/>
      <c r="J548" s="7"/>
    </row>
    <row r="549" spans="1:10" x14ac:dyDescent="0.3">
      <c r="A549" s="7"/>
      <c r="D549" s="8"/>
      <c r="J549" s="7"/>
    </row>
    <row r="550" spans="1:10" x14ac:dyDescent="0.3">
      <c r="A550" s="7"/>
      <c r="D550" s="8"/>
      <c r="J550" s="7"/>
    </row>
    <row r="551" spans="1:10" x14ac:dyDescent="0.3">
      <c r="A551" s="7"/>
      <c r="D551" s="8"/>
      <c r="J551" s="7"/>
    </row>
    <row r="552" spans="1:10" x14ac:dyDescent="0.3">
      <c r="A552" s="7"/>
      <c r="D552" s="8"/>
      <c r="J552" s="7"/>
    </row>
    <row r="553" spans="1:10" x14ac:dyDescent="0.3">
      <c r="A553" s="7"/>
      <c r="D553" s="8"/>
      <c r="J553" s="7"/>
    </row>
    <row r="554" spans="1:10" x14ac:dyDescent="0.3">
      <c r="A554" s="7"/>
      <c r="D554" s="8"/>
      <c r="J554" s="7"/>
    </row>
    <row r="555" spans="1:10" x14ac:dyDescent="0.3">
      <c r="A555" s="7"/>
      <c r="D555" s="8"/>
      <c r="J555" s="7"/>
    </row>
    <row r="556" spans="1:10" x14ac:dyDescent="0.3">
      <c r="A556" s="7"/>
      <c r="D556" s="8"/>
      <c r="J556" s="7"/>
    </row>
    <row r="557" spans="1:10" x14ac:dyDescent="0.3">
      <c r="A557" s="7"/>
      <c r="D557" s="8"/>
      <c r="J557" s="7"/>
    </row>
    <row r="558" spans="1:10" x14ac:dyDescent="0.3">
      <c r="A558" s="7"/>
      <c r="D558" s="8"/>
      <c r="J558" s="7"/>
    </row>
    <row r="559" spans="1:10" x14ac:dyDescent="0.3">
      <c r="A559" s="7"/>
      <c r="D559" s="8"/>
      <c r="J559" s="7"/>
    </row>
    <row r="560" spans="1:10" x14ac:dyDescent="0.3">
      <c r="A560" s="7"/>
      <c r="D560" s="8"/>
      <c r="J560" s="7"/>
    </row>
    <row r="561" spans="1:10" x14ac:dyDescent="0.3">
      <c r="A561" s="7"/>
      <c r="D561" s="8"/>
      <c r="J561" s="7"/>
    </row>
    <row r="562" spans="1:10" x14ac:dyDescent="0.3">
      <c r="A562" s="7"/>
      <c r="D562" s="8"/>
      <c r="J562" s="7"/>
    </row>
    <row r="563" spans="1:10" x14ac:dyDescent="0.3">
      <c r="A563" s="7"/>
      <c r="D563" s="8"/>
      <c r="J563" s="7"/>
    </row>
    <row r="564" spans="1:10" x14ac:dyDescent="0.3">
      <c r="A564" s="7"/>
      <c r="D564" s="8"/>
      <c r="J564" s="7"/>
    </row>
    <row r="565" spans="1:10" x14ac:dyDescent="0.3">
      <c r="A565" s="7"/>
      <c r="D565" s="8"/>
      <c r="J565" s="7"/>
    </row>
    <row r="566" spans="1:10" x14ac:dyDescent="0.3">
      <c r="A566" s="7"/>
      <c r="D566" s="8"/>
      <c r="J566" s="7"/>
    </row>
    <row r="567" spans="1:10" x14ac:dyDescent="0.3">
      <c r="A567" s="7"/>
      <c r="D567" s="8"/>
      <c r="J567" s="7"/>
    </row>
    <row r="568" spans="1:10" x14ac:dyDescent="0.3">
      <c r="A568" s="7"/>
      <c r="D568" s="8"/>
      <c r="J568" s="7"/>
    </row>
    <row r="569" spans="1:10" x14ac:dyDescent="0.3">
      <c r="A569" s="7"/>
      <c r="D569" s="8"/>
      <c r="J569" s="7"/>
    </row>
    <row r="570" spans="1:10" x14ac:dyDescent="0.3">
      <c r="A570" s="7"/>
      <c r="D570" s="8"/>
      <c r="J570" s="7"/>
    </row>
    <row r="571" spans="1:10" x14ac:dyDescent="0.3">
      <c r="A571" s="7"/>
      <c r="D571" s="8"/>
      <c r="J571" s="7"/>
    </row>
    <row r="572" spans="1:10" x14ac:dyDescent="0.3">
      <c r="A572" s="7"/>
      <c r="D572" s="8"/>
      <c r="J572" s="7"/>
    </row>
    <row r="573" spans="1:10" x14ac:dyDescent="0.3">
      <c r="A573" s="7"/>
      <c r="D573" s="8"/>
      <c r="J573" s="7"/>
    </row>
    <row r="574" spans="1:10" x14ac:dyDescent="0.3">
      <c r="A574" s="7"/>
      <c r="D574" s="8"/>
      <c r="J574" s="7"/>
    </row>
    <row r="575" spans="1:10" x14ac:dyDescent="0.3">
      <c r="A575" s="7"/>
      <c r="D575" s="8"/>
      <c r="J575" s="7"/>
    </row>
    <row r="576" spans="1:10" x14ac:dyDescent="0.3">
      <c r="A576" s="7"/>
      <c r="D576" s="8"/>
      <c r="J576" s="7"/>
    </row>
    <row r="577" spans="1:10" x14ac:dyDescent="0.3">
      <c r="A577" s="7"/>
      <c r="D577" s="8"/>
      <c r="J577" s="7"/>
    </row>
    <row r="578" spans="1:10" x14ac:dyDescent="0.3">
      <c r="A578" s="7"/>
      <c r="D578" s="8"/>
      <c r="J578" s="7"/>
    </row>
    <row r="579" spans="1:10" x14ac:dyDescent="0.3">
      <c r="A579" s="7"/>
      <c r="D579" s="8"/>
      <c r="J579" s="7"/>
    </row>
    <row r="580" spans="1:10" x14ac:dyDescent="0.3">
      <c r="A580" s="7"/>
      <c r="D580" s="8"/>
      <c r="J580" s="7"/>
    </row>
    <row r="581" spans="1:10" x14ac:dyDescent="0.3">
      <c r="A581" s="7"/>
      <c r="D581" s="8"/>
      <c r="J581" s="7"/>
    </row>
    <row r="582" spans="1:10" x14ac:dyDescent="0.3">
      <c r="A582" s="7"/>
      <c r="D582" s="8"/>
      <c r="J582" s="7"/>
    </row>
    <row r="583" spans="1:10" x14ac:dyDescent="0.3">
      <c r="A583" s="7"/>
      <c r="D583" s="8"/>
      <c r="J583" s="7"/>
    </row>
    <row r="584" spans="1:10" x14ac:dyDescent="0.3">
      <c r="A584" s="7"/>
      <c r="D584" s="8"/>
      <c r="J584" s="7"/>
    </row>
    <row r="585" spans="1:10" x14ac:dyDescent="0.3">
      <c r="A585" s="7"/>
      <c r="D585" s="8"/>
      <c r="J585" s="7"/>
    </row>
    <row r="586" spans="1:10" x14ac:dyDescent="0.3">
      <c r="A586" s="7"/>
      <c r="D586" s="8"/>
      <c r="J586" s="7"/>
    </row>
    <row r="587" spans="1:10" x14ac:dyDescent="0.3">
      <c r="A587" s="7"/>
      <c r="D587" s="8"/>
      <c r="J587" s="7"/>
    </row>
    <row r="588" spans="1:10" x14ac:dyDescent="0.3">
      <c r="A588" s="7"/>
      <c r="D588" s="8"/>
      <c r="J588" s="7"/>
    </row>
    <row r="589" spans="1:10" x14ac:dyDescent="0.3">
      <c r="A589" s="7"/>
      <c r="D589" s="8"/>
      <c r="J589" s="7"/>
    </row>
    <row r="590" spans="1:10" x14ac:dyDescent="0.3">
      <c r="A590" s="7"/>
      <c r="D590" s="8"/>
      <c r="J590" s="7"/>
    </row>
    <row r="591" spans="1:10" x14ac:dyDescent="0.3">
      <c r="A591" s="7"/>
      <c r="D591" s="8"/>
      <c r="J591" s="7"/>
    </row>
    <row r="592" spans="1:10" x14ac:dyDescent="0.3">
      <c r="A592" s="7"/>
      <c r="D592" s="8"/>
      <c r="J592" s="7"/>
    </row>
    <row r="593" spans="1:10" x14ac:dyDescent="0.3">
      <c r="A593" s="7"/>
      <c r="D593" s="8"/>
      <c r="J593" s="7"/>
    </row>
    <row r="594" spans="1:10" x14ac:dyDescent="0.3">
      <c r="A594" s="7"/>
      <c r="D594" s="8"/>
      <c r="J594" s="7"/>
    </row>
    <row r="595" spans="1:10" x14ac:dyDescent="0.3">
      <c r="A595" s="7"/>
      <c r="D595" s="8"/>
      <c r="J595" s="7"/>
    </row>
    <row r="596" spans="1:10" x14ac:dyDescent="0.3">
      <c r="A596" s="7"/>
      <c r="D596" s="8"/>
      <c r="J596" s="7"/>
    </row>
    <row r="597" spans="1:10" x14ac:dyDescent="0.3">
      <c r="A597" s="7"/>
      <c r="D597" s="8"/>
      <c r="J597" s="7"/>
    </row>
    <row r="598" spans="1:10" x14ac:dyDescent="0.3">
      <c r="A598" s="7"/>
      <c r="D598" s="8"/>
      <c r="J598" s="7"/>
    </row>
    <row r="599" spans="1:10" x14ac:dyDescent="0.3">
      <c r="A599" s="7"/>
      <c r="D599" s="8"/>
      <c r="J599" s="7"/>
    </row>
    <row r="600" spans="1:10" x14ac:dyDescent="0.3">
      <c r="A600" s="7"/>
      <c r="D600" s="8"/>
      <c r="J600" s="7"/>
    </row>
    <row r="601" spans="1:10" x14ac:dyDescent="0.3">
      <c r="A601" s="7"/>
      <c r="D601" s="8"/>
      <c r="J601" s="7"/>
    </row>
    <row r="602" spans="1:10" x14ac:dyDescent="0.3">
      <c r="A602" s="7"/>
      <c r="D602" s="8"/>
      <c r="J602" s="7"/>
    </row>
    <row r="603" spans="1:10" x14ac:dyDescent="0.3">
      <c r="A603" s="7"/>
      <c r="D603" s="8"/>
      <c r="J603" s="7"/>
    </row>
    <row r="604" spans="1:10" x14ac:dyDescent="0.3">
      <c r="A604" s="7"/>
      <c r="D604" s="8"/>
      <c r="J604" s="7"/>
    </row>
    <row r="605" spans="1:10" x14ac:dyDescent="0.3">
      <c r="A605" s="7"/>
      <c r="D605" s="8"/>
      <c r="J605" s="7"/>
    </row>
    <row r="606" spans="1:10" x14ac:dyDescent="0.3">
      <c r="A606" s="7"/>
      <c r="D606" s="8"/>
      <c r="J606" s="7"/>
    </row>
    <row r="607" spans="1:10" x14ac:dyDescent="0.3">
      <c r="A607" s="7"/>
      <c r="D607" s="8"/>
      <c r="J607" s="7"/>
    </row>
    <row r="608" spans="1:10" x14ac:dyDescent="0.3">
      <c r="A608" s="7"/>
      <c r="D608" s="8"/>
      <c r="J608" s="7"/>
    </row>
    <row r="609" spans="1:10" x14ac:dyDescent="0.3">
      <c r="A609" s="7"/>
      <c r="D609" s="8"/>
      <c r="J609" s="7"/>
    </row>
    <row r="610" spans="1:10" x14ac:dyDescent="0.3">
      <c r="A610" s="7"/>
      <c r="D610" s="8"/>
      <c r="J610" s="7"/>
    </row>
    <row r="611" spans="1:10" x14ac:dyDescent="0.3">
      <c r="A611" s="7"/>
      <c r="D611" s="8"/>
      <c r="J611" s="7"/>
    </row>
    <row r="612" spans="1:10" x14ac:dyDescent="0.3">
      <c r="A612" s="7"/>
      <c r="D612" s="8"/>
      <c r="J612" s="7"/>
    </row>
    <row r="613" spans="1:10" x14ac:dyDescent="0.3">
      <c r="A613" s="7"/>
      <c r="D613" s="8"/>
      <c r="J613" s="7"/>
    </row>
    <row r="614" spans="1:10" x14ac:dyDescent="0.3">
      <c r="A614" s="7"/>
      <c r="D614" s="8"/>
      <c r="J614" s="7"/>
    </row>
    <row r="615" spans="1:10" x14ac:dyDescent="0.3">
      <c r="A615" s="7"/>
      <c r="D615" s="8"/>
      <c r="J615" s="7"/>
    </row>
    <row r="616" spans="1:10" x14ac:dyDescent="0.3">
      <c r="A616" s="7"/>
      <c r="D616" s="8"/>
      <c r="J616" s="7"/>
    </row>
    <row r="617" spans="1:10" x14ac:dyDescent="0.3">
      <c r="A617" s="7"/>
      <c r="D617" s="8"/>
      <c r="J617" s="7"/>
    </row>
    <row r="618" spans="1:10" x14ac:dyDescent="0.3">
      <c r="A618" s="7"/>
      <c r="D618" s="8"/>
      <c r="J618" s="7"/>
    </row>
    <row r="619" spans="1:10" x14ac:dyDescent="0.3">
      <c r="A619" s="7"/>
      <c r="D619" s="8"/>
      <c r="J619" s="7"/>
    </row>
    <row r="620" spans="1:10" x14ac:dyDescent="0.3">
      <c r="A620" s="7"/>
      <c r="D620" s="8"/>
      <c r="J620" s="7"/>
    </row>
    <row r="621" spans="1:10" x14ac:dyDescent="0.3">
      <c r="A621" s="7"/>
      <c r="D621" s="8"/>
      <c r="J621" s="7"/>
    </row>
    <row r="622" spans="1:10" x14ac:dyDescent="0.3">
      <c r="A622" s="7"/>
      <c r="D622" s="8"/>
      <c r="J622" s="7"/>
    </row>
    <row r="623" spans="1:10" x14ac:dyDescent="0.3">
      <c r="A623" s="7"/>
      <c r="D623" s="8"/>
      <c r="J623" s="7"/>
    </row>
    <row r="624" spans="1:10" x14ac:dyDescent="0.3">
      <c r="A624" s="7"/>
      <c r="D624" s="8"/>
      <c r="J624" s="7"/>
    </row>
    <row r="625" spans="1:10" x14ac:dyDescent="0.3">
      <c r="A625" s="7"/>
      <c r="D625" s="8"/>
      <c r="J625" s="7"/>
    </row>
    <row r="626" spans="1:10" x14ac:dyDescent="0.3">
      <c r="A626" s="7"/>
      <c r="D626" s="8"/>
      <c r="J626" s="7"/>
    </row>
    <row r="627" spans="1:10" x14ac:dyDescent="0.3">
      <c r="A627" s="7"/>
      <c r="D627" s="8"/>
      <c r="J627" s="7"/>
    </row>
    <row r="628" spans="1:10" x14ac:dyDescent="0.3">
      <c r="A628" s="7"/>
      <c r="D628" s="8"/>
      <c r="J628" s="7"/>
    </row>
    <row r="629" spans="1:10" x14ac:dyDescent="0.3">
      <c r="A629" s="7"/>
      <c r="D629" s="8"/>
      <c r="J629" s="7"/>
    </row>
    <row r="630" spans="1:10" x14ac:dyDescent="0.3">
      <c r="A630" s="7"/>
      <c r="D630" s="8"/>
      <c r="J630" s="7"/>
    </row>
    <row r="631" spans="1:10" x14ac:dyDescent="0.3">
      <c r="A631" s="7"/>
      <c r="D631" s="8"/>
      <c r="J631" s="7"/>
    </row>
    <row r="632" spans="1:10" x14ac:dyDescent="0.3">
      <c r="A632" s="7"/>
      <c r="D632" s="8"/>
      <c r="J632" s="7"/>
    </row>
    <row r="633" spans="1:10" x14ac:dyDescent="0.3">
      <c r="A633" s="7"/>
      <c r="D633" s="8"/>
      <c r="J633" s="7"/>
    </row>
    <row r="634" spans="1:10" x14ac:dyDescent="0.3">
      <c r="A634" s="7"/>
      <c r="D634" s="8"/>
      <c r="J634" s="7"/>
    </row>
    <row r="635" spans="1:10" x14ac:dyDescent="0.3">
      <c r="A635" s="7"/>
      <c r="D635" s="8"/>
      <c r="J635" s="7"/>
    </row>
    <row r="636" spans="1:10" x14ac:dyDescent="0.3">
      <c r="A636" s="7"/>
      <c r="D636" s="8"/>
      <c r="J636" s="7"/>
    </row>
    <row r="637" spans="1:10" x14ac:dyDescent="0.3">
      <c r="A637" s="7"/>
      <c r="D637" s="8"/>
      <c r="J637" s="7"/>
    </row>
    <row r="638" spans="1:10" x14ac:dyDescent="0.3">
      <c r="A638" s="7"/>
      <c r="D638" s="8"/>
      <c r="J638" s="7"/>
    </row>
    <row r="639" spans="1:10" x14ac:dyDescent="0.3">
      <c r="A639" s="7"/>
      <c r="D639" s="8"/>
      <c r="J639" s="7"/>
    </row>
    <row r="640" spans="1:10" x14ac:dyDescent="0.3">
      <c r="A640" s="7"/>
      <c r="D640" s="8"/>
      <c r="J640" s="7"/>
    </row>
    <row r="641" spans="1:10" x14ac:dyDescent="0.3">
      <c r="A641" s="7"/>
      <c r="D641" s="8"/>
      <c r="J641" s="7"/>
    </row>
    <row r="642" spans="1:10" x14ac:dyDescent="0.3">
      <c r="A642" s="7"/>
      <c r="D642" s="8"/>
      <c r="J642" s="7"/>
    </row>
    <row r="643" spans="1:10" x14ac:dyDescent="0.3">
      <c r="A643" s="7"/>
      <c r="D643" s="8"/>
      <c r="J643" s="7"/>
    </row>
    <row r="644" spans="1:10" x14ac:dyDescent="0.3">
      <c r="A644" s="7"/>
      <c r="D644" s="8"/>
      <c r="J644" s="7"/>
    </row>
    <row r="645" spans="1:10" x14ac:dyDescent="0.3">
      <c r="A645" s="7"/>
      <c r="D645" s="8"/>
      <c r="J645" s="7"/>
    </row>
    <row r="646" spans="1:10" x14ac:dyDescent="0.3">
      <c r="A646" s="7"/>
      <c r="D646" s="8"/>
      <c r="J646" s="7"/>
    </row>
    <row r="647" spans="1:10" x14ac:dyDescent="0.3">
      <c r="A647" s="7"/>
      <c r="D647" s="8"/>
      <c r="J647" s="7"/>
    </row>
    <row r="648" spans="1:10" x14ac:dyDescent="0.3">
      <c r="A648" s="7"/>
      <c r="D648" s="8"/>
      <c r="J648" s="7"/>
    </row>
    <row r="649" spans="1:10" x14ac:dyDescent="0.3">
      <c r="A649" s="7"/>
      <c r="D649" s="8"/>
      <c r="J649" s="7"/>
    </row>
    <row r="650" spans="1:10" x14ac:dyDescent="0.3">
      <c r="A650" s="7"/>
      <c r="D650" s="8"/>
      <c r="J650" s="7"/>
    </row>
    <row r="651" spans="1:10" x14ac:dyDescent="0.3">
      <c r="A651" s="7"/>
      <c r="D651" s="8"/>
      <c r="J651" s="7"/>
    </row>
    <row r="652" spans="1:10" x14ac:dyDescent="0.3">
      <c r="A652" s="7"/>
      <c r="D652" s="8"/>
      <c r="J652" s="7"/>
    </row>
    <row r="653" spans="1:10" x14ac:dyDescent="0.3">
      <c r="A653" s="7"/>
      <c r="D653" s="8"/>
      <c r="J653" s="7"/>
    </row>
    <row r="654" spans="1:10" x14ac:dyDescent="0.3">
      <c r="A654" s="7"/>
      <c r="D654" s="8"/>
      <c r="J654" s="7"/>
    </row>
    <row r="655" spans="1:10" x14ac:dyDescent="0.3">
      <c r="A655" s="7"/>
      <c r="D655" s="8"/>
      <c r="J655" s="7"/>
    </row>
    <row r="656" spans="1:10" x14ac:dyDescent="0.3">
      <c r="A656" s="7"/>
      <c r="D656" s="8"/>
      <c r="J656" s="7"/>
    </row>
    <row r="657" spans="1:10" x14ac:dyDescent="0.3">
      <c r="A657" s="7"/>
      <c r="D657" s="8"/>
      <c r="J657" s="7"/>
    </row>
    <row r="658" spans="1:10" x14ac:dyDescent="0.3">
      <c r="A658" s="7"/>
      <c r="D658" s="8"/>
      <c r="J658" s="7"/>
    </row>
    <row r="659" spans="1:10" x14ac:dyDescent="0.3">
      <c r="A659" s="7"/>
      <c r="D659" s="8"/>
      <c r="J659" s="7"/>
    </row>
    <row r="660" spans="1:10" x14ac:dyDescent="0.3">
      <c r="A660" s="7"/>
      <c r="D660" s="8"/>
      <c r="J660" s="7"/>
    </row>
    <row r="661" spans="1:10" x14ac:dyDescent="0.3">
      <c r="A661" s="7"/>
      <c r="D661" s="8"/>
      <c r="J661" s="7"/>
    </row>
    <row r="662" spans="1:10" x14ac:dyDescent="0.3">
      <c r="A662" s="7"/>
      <c r="D662" s="8"/>
      <c r="J662" s="7"/>
    </row>
    <row r="663" spans="1:10" x14ac:dyDescent="0.3">
      <c r="A663" s="7"/>
      <c r="D663" s="8"/>
      <c r="J663" s="7"/>
    </row>
    <row r="664" spans="1:10" x14ac:dyDescent="0.3">
      <c r="A664" s="7"/>
      <c r="D664" s="8"/>
      <c r="J664" s="7"/>
    </row>
    <row r="665" spans="1:10" x14ac:dyDescent="0.3">
      <c r="A665" s="7"/>
      <c r="D665" s="8"/>
      <c r="J665" s="7"/>
    </row>
    <row r="666" spans="1:10" x14ac:dyDescent="0.3">
      <c r="A666" s="7"/>
      <c r="D666" s="8"/>
      <c r="J666" s="7"/>
    </row>
    <row r="667" spans="1:10" x14ac:dyDescent="0.3">
      <c r="A667" s="7"/>
      <c r="D667" s="8"/>
      <c r="J667" s="7"/>
    </row>
    <row r="668" spans="1:10" x14ac:dyDescent="0.3">
      <c r="A668" s="7"/>
      <c r="D668" s="8"/>
      <c r="J668" s="7"/>
    </row>
    <row r="669" spans="1:10" x14ac:dyDescent="0.3">
      <c r="A669" s="7"/>
      <c r="D669" s="8"/>
      <c r="J669" s="7"/>
    </row>
    <row r="670" spans="1:10" x14ac:dyDescent="0.3">
      <c r="A670" s="7"/>
      <c r="D670" s="8"/>
      <c r="J670" s="7"/>
    </row>
    <row r="671" spans="1:10" x14ac:dyDescent="0.3">
      <c r="A671" s="7"/>
      <c r="D671" s="8"/>
      <c r="J671" s="7"/>
    </row>
    <row r="672" spans="1:10" x14ac:dyDescent="0.3">
      <c r="A672" s="7"/>
      <c r="D672" s="8"/>
      <c r="J672" s="7"/>
    </row>
    <row r="673" spans="1:10" x14ac:dyDescent="0.3">
      <c r="A673" s="7"/>
      <c r="D673" s="8"/>
      <c r="J673" s="7"/>
    </row>
    <row r="674" spans="1:10" x14ac:dyDescent="0.3">
      <c r="A674" s="7"/>
      <c r="D674" s="8"/>
      <c r="J674" s="7"/>
    </row>
    <row r="675" spans="1:10" x14ac:dyDescent="0.3">
      <c r="A675" s="7"/>
      <c r="D675" s="8"/>
      <c r="J675" s="7"/>
    </row>
    <row r="676" spans="1:10" x14ac:dyDescent="0.3">
      <c r="A676" s="7"/>
      <c r="D676" s="8"/>
      <c r="J676" s="7"/>
    </row>
    <row r="677" spans="1:10" x14ac:dyDescent="0.3">
      <c r="A677" s="7"/>
      <c r="D677" s="8"/>
      <c r="J677" s="7"/>
    </row>
    <row r="678" spans="1:10" x14ac:dyDescent="0.3">
      <c r="A678" s="7"/>
      <c r="D678" s="8"/>
      <c r="J678" s="7"/>
    </row>
    <row r="679" spans="1:10" x14ac:dyDescent="0.3">
      <c r="A679" s="7"/>
      <c r="D679" s="8"/>
      <c r="J679" s="7"/>
    </row>
    <row r="680" spans="1:10" x14ac:dyDescent="0.3">
      <c r="A680" s="7"/>
      <c r="D680" s="8"/>
      <c r="J680" s="7"/>
    </row>
    <row r="681" spans="1:10" x14ac:dyDescent="0.3">
      <c r="A681" s="7"/>
      <c r="D681" s="8"/>
      <c r="J681" s="7"/>
    </row>
    <row r="682" spans="1:10" x14ac:dyDescent="0.3">
      <c r="A682" s="7"/>
      <c r="D682" s="8"/>
      <c r="J682" s="7"/>
    </row>
    <row r="683" spans="1:10" x14ac:dyDescent="0.3">
      <c r="A683" s="7"/>
      <c r="D683" s="8"/>
      <c r="J683" s="7"/>
    </row>
    <row r="684" spans="1:10" x14ac:dyDescent="0.3">
      <c r="A684" s="7"/>
      <c r="D684" s="8"/>
      <c r="J684" s="7"/>
    </row>
    <row r="685" spans="1:10" x14ac:dyDescent="0.3">
      <c r="A685" s="7"/>
      <c r="D685" s="8"/>
      <c r="J685" s="7"/>
    </row>
    <row r="686" spans="1:10" x14ac:dyDescent="0.3">
      <c r="A686" s="7"/>
      <c r="D686" s="8"/>
      <c r="J686" s="7"/>
    </row>
    <row r="687" spans="1:10" x14ac:dyDescent="0.3">
      <c r="A687" s="7"/>
      <c r="D687" s="8"/>
      <c r="J687" s="7"/>
    </row>
    <row r="688" spans="1:10" x14ac:dyDescent="0.3">
      <c r="A688" s="7"/>
      <c r="D688" s="8"/>
      <c r="J688" s="7"/>
    </row>
    <row r="689" spans="1:10" x14ac:dyDescent="0.3">
      <c r="A689" s="7"/>
      <c r="D689" s="8"/>
      <c r="J689" s="7"/>
    </row>
    <row r="690" spans="1:10" x14ac:dyDescent="0.3">
      <c r="A690" s="7"/>
      <c r="D690" s="8"/>
      <c r="J690" s="7"/>
    </row>
    <row r="691" spans="1:10" x14ac:dyDescent="0.3">
      <c r="A691" s="7"/>
      <c r="D691" s="8"/>
      <c r="J691" s="7"/>
    </row>
    <row r="692" spans="1:10" x14ac:dyDescent="0.3">
      <c r="A692" s="7"/>
      <c r="D692" s="8"/>
      <c r="J692" s="7"/>
    </row>
    <row r="693" spans="1:10" x14ac:dyDescent="0.3">
      <c r="A693" s="7"/>
      <c r="D693" s="8"/>
      <c r="J693" s="7"/>
    </row>
    <row r="694" spans="1:10" x14ac:dyDescent="0.3">
      <c r="A694" s="7"/>
      <c r="D694" s="8"/>
      <c r="J694" s="7"/>
    </row>
    <row r="695" spans="1:10" x14ac:dyDescent="0.3">
      <c r="A695" s="7"/>
      <c r="D695" s="8"/>
      <c r="J695" s="7"/>
    </row>
    <row r="696" spans="1:10" x14ac:dyDescent="0.3">
      <c r="A696" s="7"/>
      <c r="D696" s="8"/>
      <c r="J696" s="7"/>
    </row>
    <row r="697" spans="1:10" x14ac:dyDescent="0.3">
      <c r="A697" s="7"/>
      <c r="D697" s="8"/>
      <c r="J697" s="7"/>
    </row>
    <row r="698" spans="1:10" x14ac:dyDescent="0.3">
      <c r="A698" s="7"/>
      <c r="D698" s="8"/>
      <c r="J698" s="7"/>
    </row>
    <row r="699" spans="1:10" x14ac:dyDescent="0.3">
      <c r="A699" s="7"/>
      <c r="D699" s="8"/>
      <c r="J699" s="7"/>
    </row>
    <row r="700" spans="1:10" x14ac:dyDescent="0.3">
      <c r="A700" s="7"/>
      <c r="D700" s="8"/>
      <c r="J700" s="7"/>
    </row>
    <row r="701" spans="1:10" x14ac:dyDescent="0.3">
      <c r="A701" s="7"/>
      <c r="D701" s="8"/>
      <c r="J701" s="7"/>
    </row>
    <row r="702" spans="1:10" x14ac:dyDescent="0.3">
      <c r="A702" s="7"/>
      <c r="D702" s="8"/>
      <c r="J702" s="7"/>
    </row>
    <row r="703" spans="1:10" x14ac:dyDescent="0.3">
      <c r="A703" s="7"/>
      <c r="D703" s="8"/>
      <c r="J703" s="7"/>
    </row>
    <row r="704" spans="1:10" x14ac:dyDescent="0.3">
      <c r="A704" s="7"/>
      <c r="D704" s="8"/>
      <c r="J704" s="7"/>
    </row>
    <row r="705" spans="1:10" x14ac:dyDescent="0.3">
      <c r="A705" s="7"/>
      <c r="D705" s="8"/>
      <c r="J705" s="7"/>
    </row>
    <row r="706" spans="1:10" x14ac:dyDescent="0.3">
      <c r="A706" s="7"/>
      <c r="D706" s="8"/>
      <c r="J706" s="7"/>
    </row>
    <row r="707" spans="1:10" x14ac:dyDescent="0.3">
      <c r="A707" s="7"/>
      <c r="D707" s="8"/>
      <c r="J707" s="7"/>
    </row>
    <row r="708" spans="1:10" x14ac:dyDescent="0.3">
      <c r="A708" s="7"/>
      <c r="D708" s="8"/>
      <c r="J708" s="7"/>
    </row>
    <row r="709" spans="1:10" x14ac:dyDescent="0.3">
      <c r="A709" s="7"/>
      <c r="D709" s="8"/>
      <c r="J709" s="7"/>
    </row>
    <row r="710" spans="1:10" x14ac:dyDescent="0.3">
      <c r="A710" s="7"/>
      <c r="D710" s="8"/>
      <c r="J710" s="7"/>
    </row>
    <row r="711" spans="1:10" x14ac:dyDescent="0.3">
      <c r="A711" s="7"/>
      <c r="D711" s="8"/>
      <c r="J711" s="7"/>
    </row>
    <row r="712" spans="1:10" x14ac:dyDescent="0.3">
      <c r="A712" s="7"/>
      <c r="D712" s="8"/>
      <c r="J712" s="7"/>
    </row>
    <row r="713" spans="1:10" x14ac:dyDescent="0.3">
      <c r="A713" s="7"/>
      <c r="D713" s="8"/>
      <c r="J713" s="7"/>
    </row>
    <row r="714" spans="1:10" x14ac:dyDescent="0.3">
      <c r="A714" s="7"/>
      <c r="D714" s="8"/>
      <c r="J714" s="7"/>
    </row>
    <row r="715" spans="1:10" x14ac:dyDescent="0.3">
      <c r="A715" s="7"/>
      <c r="D715" s="8"/>
      <c r="J715" s="7"/>
    </row>
    <row r="716" spans="1:10" x14ac:dyDescent="0.3">
      <c r="A716" s="7"/>
      <c r="D716" s="8"/>
      <c r="J716" s="7"/>
    </row>
    <row r="717" spans="1:10" x14ac:dyDescent="0.3">
      <c r="A717" s="7"/>
      <c r="D717" s="8"/>
      <c r="J717" s="7"/>
    </row>
    <row r="718" spans="1:10" x14ac:dyDescent="0.3">
      <c r="A718" s="7"/>
      <c r="D718" s="8"/>
      <c r="J718" s="7"/>
    </row>
    <row r="719" spans="1:10" x14ac:dyDescent="0.3">
      <c r="A719" s="7"/>
      <c r="D719" s="8"/>
      <c r="J719" s="7"/>
    </row>
    <row r="720" spans="1:10" x14ac:dyDescent="0.3">
      <c r="A720" s="7"/>
      <c r="D720" s="8"/>
      <c r="J720" s="7"/>
    </row>
    <row r="721" spans="1:10" x14ac:dyDescent="0.3">
      <c r="A721" s="7"/>
      <c r="D721" s="8"/>
      <c r="J721" s="7"/>
    </row>
    <row r="722" spans="1:10" x14ac:dyDescent="0.3">
      <c r="A722" s="7"/>
      <c r="D722" s="8"/>
      <c r="J722" s="7"/>
    </row>
    <row r="723" spans="1:10" x14ac:dyDescent="0.3">
      <c r="A723" s="7"/>
      <c r="D723" s="8"/>
      <c r="J723" s="7"/>
    </row>
    <row r="724" spans="1:10" x14ac:dyDescent="0.3">
      <c r="A724" s="7"/>
      <c r="D724" s="8"/>
      <c r="J724" s="7"/>
    </row>
    <row r="725" spans="1:10" x14ac:dyDescent="0.3">
      <c r="A725" s="7"/>
      <c r="D725" s="8"/>
      <c r="J725" s="7"/>
    </row>
    <row r="726" spans="1:10" x14ac:dyDescent="0.3">
      <c r="A726" s="7"/>
      <c r="D726" s="8"/>
      <c r="J726" s="7"/>
    </row>
    <row r="727" spans="1:10" x14ac:dyDescent="0.3">
      <c r="A727" s="7"/>
      <c r="D727" s="8"/>
      <c r="J727" s="7"/>
    </row>
    <row r="728" spans="1:10" x14ac:dyDescent="0.3">
      <c r="A728" s="7"/>
      <c r="D728" s="8"/>
      <c r="J728" s="7"/>
    </row>
    <row r="729" spans="1:10" x14ac:dyDescent="0.3">
      <c r="A729" s="7"/>
      <c r="D729" s="8"/>
      <c r="J729" s="7"/>
    </row>
    <row r="730" spans="1:10" x14ac:dyDescent="0.3">
      <c r="A730" s="7"/>
      <c r="D730" s="8"/>
      <c r="J730" s="7"/>
    </row>
    <row r="731" spans="1:10" x14ac:dyDescent="0.3">
      <c r="A731" s="7"/>
      <c r="D731" s="8"/>
      <c r="J731" s="7"/>
    </row>
    <row r="732" spans="1:10" x14ac:dyDescent="0.3">
      <c r="A732" s="7"/>
      <c r="D732" s="8"/>
      <c r="J732" s="7"/>
    </row>
    <row r="733" spans="1:10" x14ac:dyDescent="0.3">
      <c r="A733" s="7"/>
      <c r="D733" s="8"/>
      <c r="J733" s="7"/>
    </row>
    <row r="734" spans="1:10" x14ac:dyDescent="0.3">
      <c r="A734" s="7"/>
      <c r="D734" s="8"/>
      <c r="J734" s="7"/>
    </row>
    <row r="735" spans="1:10" x14ac:dyDescent="0.3">
      <c r="A735" s="7"/>
      <c r="D735" s="8"/>
      <c r="J735" s="7"/>
    </row>
    <row r="736" spans="1:10" x14ac:dyDescent="0.3">
      <c r="A736" s="7"/>
      <c r="D736" s="8"/>
      <c r="J736" s="7"/>
    </row>
    <row r="737" spans="1:10" x14ac:dyDescent="0.3">
      <c r="A737" s="7"/>
      <c r="D737" s="8"/>
      <c r="J737" s="7"/>
    </row>
    <row r="738" spans="1:10" x14ac:dyDescent="0.3">
      <c r="A738" s="7"/>
      <c r="D738" s="8"/>
      <c r="J738" s="7"/>
    </row>
    <row r="739" spans="1:10" x14ac:dyDescent="0.3">
      <c r="A739" s="7"/>
      <c r="D739" s="8"/>
      <c r="J739" s="7"/>
    </row>
    <row r="740" spans="1:10" x14ac:dyDescent="0.3">
      <c r="A740" s="7"/>
      <c r="D740" s="8"/>
      <c r="J740" s="7"/>
    </row>
    <row r="741" spans="1:10" x14ac:dyDescent="0.3">
      <c r="A741" s="7"/>
      <c r="D741" s="8"/>
      <c r="J741" s="7"/>
    </row>
    <row r="742" spans="1:10" x14ac:dyDescent="0.3">
      <c r="A742" s="7"/>
      <c r="D742" s="8"/>
      <c r="J742" s="7"/>
    </row>
    <row r="743" spans="1:10" x14ac:dyDescent="0.3">
      <c r="A743" s="7"/>
      <c r="D743" s="8"/>
      <c r="J743" s="7"/>
    </row>
    <row r="744" spans="1:10" x14ac:dyDescent="0.3">
      <c r="A744" s="7"/>
      <c r="D744" s="8"/>
      <c r="J744" s="7"/>
    </row>
    <row r="745" spans="1:10" x14ac:dyDescent="0.3">
      <c r="A745" s="7"/>
      <c r="D745" s="8"/>
      <c r="J745" s="7"/>
    </row>
    <row r="746" spans="1:10" x14ac:dyDescent="0.3">
      <c r="A746" s="7"/>
      <c r="D746" s="8"/>
      <c r="J746" s="7"/>
    </row>
    <row r="747" spans="1:10" x14ac:dyDescent="0.3">
      <c r="A747" s="7"/>
      <c r="D747" s="8"/>
      <c r="J747" s="7"/>
    </row>
    <row r="748" spans="1:10" x14ac:dyDescent="0.3">
      <c r="A748" s="7"/>
      <c r="D748" s="8"/>
      <c r="J748" s="7"/>
    </row>
    <row r="749" spans="1:10" x14ac:dyDescent="0.3">
      <c r="A749" s="7"/>
      <c r="D749" s="8"/>
      <c r="J749" s="7"/>
    </row>
    <row r="750" spans="1:10" x14ac:dyDescent="0.3">
      <c r="A750" s="7"/>
      <c r="D750" s="8"/>
      <c r="J750" s="7"/>
    </row>
    <row r="751" spans="1:10" x14ac:dyDescent="0.3">
      <c r="A751" s="7"/>
      <c r="D751" s="8"/>
      <c r="J751" s="7"/>
    </row>
    <row r="752" spans="1:10" x14ac:dyDescent="0.3">
      <c r="A752" s="7"/>
      <c r="D752" s="8"/>
      <c r="J752" s="7"/>
    </row>
    <row r="753" spans="1:10" x14ac:dyDescent="0.3">
      <c r="A753" s="7"/>
      <c r="D753" s="8"/>
      <c r="J753" s="7"/>
    </row>
    <row r="754" spans="1:10" x14ac:dyDescent="0.3">
      <c r="A754" s="7"/>
      <c r="D754" s="8"/>
      <c r="J754" s="7"/>
    </row>
    <row r="755" spans="1:10" x14ac:dyDescent="0.3">
      <c r="A755" s="7"/>
      <c r="D755" s="8"/>
      <c r="J755" s="7"/>
    </row>
    <row r="756" spans="1:10" x14ac:dyDescent="0.3">
      <c r="A756" s="7"/>
      <c r="D756" s="8"/>
      <c r="J756" s="7"/>
    </row>
    <row r="757" spans="1:10" x14ac:dyDescent="0.3">
      <c r="A757" s="7"/>
      <c r="D757" s="8"/>
      <c r="J757" s="7"/>
    </row>
    <row r="758" spans="1:10" x14ac:dyDescent="0.3">
      <c r="A758" s="7"/>
      <c r="D758" s="8"/>
      <c r="J758" s="7"/>
    </row>
    <row r="759" spans="1:10" x14ac:dyDescent="0.3">
      <c r="A759" s="7"/>
      <c r="D759" s="8"/>
      <c r="J759" s="7"/>
    </row>
    <row r="760" spans="1:10" x14ac:dyDescent="0.3">
      <c r="A760" s="7"/>
      <c r="D760" s="8"/>
      <c r="J760" s="7"/>
    </row>
    <row r="761" spans="1:10" x14ac:dyDescent="0.3">
      <c r="A761" s="7"/>
      <c r="D761" s="8"/>
      <c r="J761" s="7"/>
    </row>
    <row r="762" spans="1:10" x14ac:dyDescent="0.3">
      <c r="A762" s="7"/>
      <c r="D762" s="8"/>
      <c r="J762" s="7"/>
    </row>
    <row r="763" spans="1:10" x14ac:dyDescent="0.3">
      <c r="A763" s="7"/>
      <c r="D763" s="8"/>
      <c r="J763" s="7"/>
    </row>
    <row r="764" spans="1:10" x14ac:dyDescent="0.3">
      <c r="A764" s="7"/>
      <c r="D764" s="8"/>
      <c r="J764" s="7"/>
    </row>
    <row r="765" spans="1:10" x14ac:dyDescent="0.3">
      <c r="A765" s="7"/>
      <c r="D765" s="8"/>
      <c r="J765" s="7"/>
    </row>
    <row r="766" spans="1:10" x14ac:dyDescent="0.3">
      <c r="A766" s="7"/>
      <c r="D766" s="8"/>
      <c r="J766" s="7"/>
    </row>
    <row r="767" spans="1:10" x14ac:dyDescent="0.3">
      <c r="A767" s="7"/>
      <c r="D767" s="8"/>
      <c r="J767" s="7"/>
    </row>
    <row r="768" spans="1:10" x14ac:dyDescent="0.3">
      <c r="A768" s="7"/>
      <c r="D768" s="8"/>
      <c r="J768" s="7"/>
    </row>
    <row r="769" spans="1:10" x14ac:dyDescent="0.3">
      <c r="A769" s="7"/>
      <c r="D769" s="8"/>
      <c r="J769" s="7"/>
    </row>
    <row r="770" spans="1:10" x14ac:dyDescent="0.3">
      <c r="A770" s="7"/>
      <c r="D770" s="8"/>
      <c r="J770" s="7"/>
    </row>
    <row r="771" spans="1:10" x14ac:dyDescent="0.3">
      <c r="A771" s="7"/>
      <c r="D771" s="8"/>
      <c r="J771" s="7"/>
    </row>
    <row r="772" spans="1:10" x14ac:dyDescent="0.3">
      <c r="A772" s="7"/>
      <c r="D772" s="8"/>
      <c r="J772" s="7"/>
    </row>
    <row r="773" spans="1:10" x14ac:dyDescent="0.3">
      <c r="A773" s="7"/>
      <c r="D773" s="8"/>
      <c r="J773" s="7"/>
    </row>
    <row r="774" spans="1:10" x14ac:dyDescent="0.3">
      <c r="A774" s="7"/>
      <c r="D774" s="8"/>
      <c r="J774" s="7"/>
    </row>
    <row r="775" spans="1:10" x14ac:dyDescent="0.3">
      <c r="A775" s="7"/>
      <c r="D775" s="8"/>
      <c r="J775" s="7"/>
    </row>
    <row r="776" spans="1:10" x14ac:dyDescent="0.3">
      <c r="A776" s="7"/>
      <c r="D776" s="8"/>
      <c r="J776" s="7"/>
    </row>
    <row r="777" spans="1:10" x14ac:dyDescent="0.3">
      <c r="A777" s="7"/>
      <c r="D777" s="8"/>
      <c r="J777" s="7"/>
    </row>
    <row r="778" spans="1:10" x14ac:dyDescent="0.3">
      <c r="A778" s="7"/>
      <c r="D778" s="8"/>
      <c r="J778" s="7"/>
    </row>
    <row r="779" spans="1:10" x14ac:dyDescent="0.3">
      <c r="A779" s="7"/>
      <c r="D779" s="8"/>
      <c r="J779" s="7"/>
    </row>
    <row r="780" spans="1:10" x14ac:dyDescent="0.3">
      <c r="A780" s="7"/>
      <c r="D780" s="8"/>
      <c r="J780" s="7"/>
    </row>
    <row r="781" spans="1:10" x14ac:dyDescent="0.3">
      <c r="A781" s="7"/>
      <c r="D781" s="8"/>
      <c r="J781" s="7"/>
    </row>
    <row r="782" spans="1:10" x14ac:dyDescent="0.3">
      <c r="A782" s="7"/>
      <c r="D782" s="8"/>
      <c r="J782" s="7"/>
    </row>
    <row r="783" spans="1:10" x14ac:dyDescent="0.3">
      <c r="A783" s="7"/>
      <c r="D783" s="8"/>
      <c r="J783" s="7"/>
    </row>
    <row r="784" spans="1:10" x14ac:dyDescent="0.3">
      <c r="A784" s="7"/>
      <c r="D784" s="8"/>
      <c r="J784" s="7"/>
    </row>
    <row r="785" spans="1:10" x14ac:dyDescent="0.3">
      <c r="A785" s="7"/>
      <c r="D785" s="8"/>
      <c r="J785" s="7"/>
    </row>
    <row r="786" spans="1:10" x14ac:dyDescent="0.3">
      <c r="A786" s="7"/>
      <c r="D786" s="8"/>
      <c r="J786" s="7"/>
    </row>
    <row r="787" spans="1:10" x14ac:dyDescent="0.3">
      <c r="A787" s="7"/>
      <c r="D787" s="8"/>
      <c r="J787" s="7"/>
    </row>
    <row r="788" spans="1:10" x14ac:dyDescent="0.3">
      <c r="A788" s="7"/>
      <c r="D788" s="8"/>
      <c r="J788" s="7"/>
    </row>
    <row r="789" spans="1:10" x14ac:dyDescent="0.3">
      <c r="A789" s="7"/>
      <c r="D789" s="8"/>
      <c r="J789" s="7"/>
    </row>
    <row r="790" spans="1:10" x14ac:dyDescent="0.3">
      <c r="A790" s="7"/>
      <c r="D790" s="8"/>
      <c r="J790" s="7"/>
    </row>
    <row r="791" spans="1:10" x14ac:dyDescent="0.3">
      <c r="A791" s="7"/>
      <c r="D791" s="8"/>
      <c r="J791" s="7"/>
    </row>
    <row r="792" spans="1:10" x14ac:dyDescent="0.3">
      <c r="A792" s="7"/>
      <c r="D792" s="8"/>
      <c r="J792" s="7"/>
    </row>
    <row r="793" spans="1:10" x14ac:dyDescent="0.3">
      <c r="A793" s="7"/>
      <c r="D793" s="8"/>
      <c r="J793" s="7"/>
    </row>
    <row r="794" spans="1:10" x14ac:dyDescent="0.3">
      <c r="A794" s="7"/>
      <c r="D794" s="8"/>
      <c r="J794" s="7"/>
    </row>
    <row r="795" spans="1:10" x14ac:dyDescent="0.3">
      <c r="A795" s="7"/>
      <c r="D795" s="8"/>
      <c r="J795" s="7"/>
    </row>
    <row r="796" spans="1:10" x14ac:dyDescent="0.3">
      <c r="A796" s="7"/>
      <c r="D796" s="8"/>
      <c r="J796" s="7"/>
    </row>
    <row r="797" spans="1:10" x14ac:dyDescent="0.3">
      <c r="A797" s="7"/>
      <c r="D797" s="8"/>
      <c r="J797" s="7"/>
    </row>
    <row r="798" spans="1:10" x14ac:dyDescent="0.3">
      <c r="A798" s="7"/>
      <c r="D798" s="8"/>
      <c r="J798" s="7"/>
    </row>
    <row r="799" spans="1:10" x14ac:dyDescent="0.3">
      <c r="A799" s="7"/>
      <c r="D799" s="8"/>
      <c r="J799" s="7"/>
    </row>
    <row r="800" spans="1:10" x14ac:dyDescent="0.3">
      <c r="A800" s="7"/>
      <c r="D800" s="8"/>
      <c r="J800" s="7"/>
    </row>
    <row r="801" spans="1:10" x14ac:dyDescent="0.3">
      <c r="A801" s="7"/>
      <c r="D801" s="8"/>
      <c r="J801" s="7"/>
    </row>
    <row r="802" spans="1:10" x14ac:dyDescent="0.3">
      <c r="A802" s="7"/>
      <c r="D802" s="8"/>
      <c r="J802" s="7"/>
    </row>
    <row r="803" spans="1:10" x14ac:dyDescent="0.3">
      <c r="A803" s="7"/>
      <c r="D803" s="8"/>
      <c r="J803" s="7"/>
    </row>
    <row r="804" spans="1:10" x14ac:dyDescent="0.3">
      <c r="A804" s="7"/>
      <c r="D804" s="8"/>
      <c r="J804" s="7"/>
    </row>
    <row r="805" spans="1:10" x14ac:dyDescent="0.3">
      <c r="A805" s="7"/>
      <c r="D805" s="8"/>
      <c r="J805" s="7"/>
    </row>
    <row r="806" spans="1:10" x14ac:dyDescent="0.3">
      <c r="A806" s="7"/>
      <c r="D806" s="8"/>
      <c r="J806" s="7"/>
    </row>
    <row r="807" spans="1:10" x14ac:dyDescent="0.3">
      <c r="A807" s="7"/>
      <c r="D807" s="8"/>
      <c r="J807" s="7"/>
    </row>
    <row r="808" spans="1:10" x14ac:dyDescent="0.3">
      <c r="A808" s="7"/>
      <c r="D808" s="8"/>
      <c r="J808" s="7"/>
    </row>
    <row r="809" spans="1:10" x14ac:dyDescent="0.3">
      <c r="A809" s="7"/>
      <c r="D809" s="8"/>
      <c r="J809" s="7"/>
    </row>
    <row r="810" spans="1:10" x14ac:dyDescent="0.3">
      <c r="A810" s="7"/>
      <c r="D810" s="8"/>
      <c r="J810" s="7"/>
    </row>
    <row r="811" spans="1:10" x14ac:dyDescent="0.3">
      <c r="A811" s="7"/>
      <c r="D811" s="8"/>
      <c r="J811" s="7"/>
    </row>
    <row r="812" spans="1:10" x14ac:dyDescent="0.3">
      <c r="A812" s="7"/>
      <c r="D812" s="8"/>
      <c r="J812" s="7"/>
    </row>
    <row r="813" spans="1:10" x14ac:dyDescent="0.3">
      <c r="A813" s="7"/>
      <c r="D813" s="8"/>
      <c r="J813" s="7"/>
    </row>
    <row r="814" spans="1:10" x14ac:dyDescent="0.3">
      <c r="A814" s="7"/>
      <c r="D814" s="8"/>
      <c r="J814" s="7"/>
    </row>
    <row r="815" spans="1:10" x14ac:dyDescent="0.3">
      <c r="A815" s="7"/>
      <c r="D815" s="8"/>
      <c r="J815" s="7"/>
    </row>
    <row r="816" spans="1:10" x14ac:dyDescent="0.3">
      <c r="A816" s="7"/>
      <c r="D816" s="8"/>
      <c r="J816" s="7"/>
    </row>
    <row r="817" spans="1:10" x14ac:dyDescent="0.3">
      <c r="A817" s="7"/>
      <c r="D817" s="8"/>
      <c r="J817" s="7"/>
    </row>
    <row r="818" spans="1:10" x14ac:dyDescent="0.3">
      <c r="A818" s="7"/>
      <c r="D818" s="8"/>
      <c r="J818" s="7"/>
    </row>
    <row r="819" spans="1:10" x14ac:dyDescent="0.3">
      <c r="A819" s="7"/>
      <c r="D819" s="8"/>
      <c r="J819" s="7"/>
    </row>
    <row r="820" spans="1:10" x14ac:dyDescent="0.3">
      <c r="A820" s="7"/>
      <c r="D820" s="8"/>
      <c r="J820" s="7"/>
    </row>
    <row r="821" spans="1:10" x14ac:dyDescent="0.3">
      <c r="A821" s="7"/>
      <c r="D821" s="8"/>
      <c r="J821" s="7"/>
    </row>
    <row r="822" spans="1:10" x14ac:dyDescent="0.3">
      <c r="A822" s="7"/>
      <c r="D822" s="8"/>
      <c r="J822" s="7"/>
    </row>
    <row r="823" spans="1:10" x14ac:dyDescent="0.3">
      <c r="A823" s="7"/>
      <c r="D823" s="8"/>
      <c r="J823" s="7"/>
    </row>
    <row r="824" spans="1:10" x14ac:dyDescent="0.3">
      <c r="A824" s="7"/>
      <c r="D824" s="8"/>
      <c r="J824" s="7"/>
    </row>
    <row r="825" spans="1:10" x14ac:dyDescent="0.3">
      <c r="A825" s="7"/>
      <c r="D825" s="8"/>
      <c r="J825" s="7"/>
    </row>
    <row r="826" spans="1:10" x14ac:dyDescent="0.3">
      <c r="A826" s="7"/>
      <c r="D826" s="8"/>
      <c r="J826" s="7"/>
    </row>
    <row r="827" spans="1:10" x14ac:dyDescent="0.3">
      <c r="A827" s="7"/>
      <c r="D827" s="8"/>
      <c r="J827" s="7"/>
    </row>
    <row r="828" spans="1:10" x14ac:dyDescent="0.3">
      <c r="A828" s="7"/>
      <c r="D828" s="8"/>
      <c r="J828" s="7"/>
    </row>
    <row r="829" spans="1:10" x14ac:dyDescent="0.3">
      <c r="A829" s="7"/>
      <c r="D829" s="8"/>
      <c r="J829" s="7"/>
    </row>
    <row r="830" spans="1:10" x14ac:dyDescent="0.3">
      <c r="A830" s="7"/>
      <c r="D830" s="8"/>
      <c r="J830" s="7"/>
    </row>
    <row r="831" spans="1:10" x14ac:dyDescent="0.3">
      <c r="A831" s="7"/>
      <c r="D831" s="8"/>
      <c r="J831" s="7"/>
    </row>
    <row r="832" spans="1:10" x14ac:dyDescent="0.3">
      <c r="A832" s="7"/>
      <c r="D832" s="8"/>
      <c r="J832" s="7"/>
    </row>
    <row r="833" spans="1:10" x14ac:dyDescent="0.3">
      <c r="A833" s="7"/>
      <c r="D833" s="8"/>
      <c r="J833" s="7"/>
    </row>
    <row r="834" spans="1:10" x14ac:dyDescent="0.3">
      <c r="A834" s="7"/>
      <c r="D834" s="8"/>
      <c r="J834" s="7"/>
    </row>
    <row r="835" spans="1:10" x14ac:dyDescent="0.3">
      <c r="A835" s="7"/>
      <c r="D835" s="8"/>
      <c r="J835" s="7"/>
    </row>
    <row r="836" spans="1:10" x14ac:dyDescent="0.3">
      <c r="A836" s="7"/>
      <c r="D836" s="8"/>
      <c r="J836" s="7"/>
    </row>
    <row r="837" spans="1:10" x14ac:dyDescent="0.3">
      <c r="A837" s="7"/>
      <c r="D837" s="8"/>
      <c r="J837" s="7"/>
    </row>
    <row r="838" spans="1:10" x14ac:dyDescent="0.3">
      <c r="A838" s="7"/>
      <c r="D838" s="8"/>
      <c r="J838" s="7"/>
    </row>
    <row r="839" spans="1:10" x14ac:dyDescent="0.3">
      <c r="A839" s="7"/>
      <c r="D839" s="8"/>
      <c r="J839" s="7"/>
    </row>
    <row r="840" spans="1:10" x14ac:dyDescent="0.3">
      <c r="A840" s="7"/>
      <c r="D840" s="8"/>
      <c r="J840" s="7"/>
    </row>
    <row r="841" spans="1:10" x14ac:dyDescent="0.3">
      <c r="A841" s="7"/>
      <c r="D841" s="8"/>
      <c r="J841" s="7"/>
    </row>
    <row r="842" spans="1:10" x14ac:dyDescent="0.3">
      <c r="A842" s="7"/>
      <c r="D842" s="8"/>
      <c r="J842" s="7"/>
    </row>
    <row r="843" spans="1:10" x14ac:dyDescent="0.3">
      <c r="A843" s="7"/>
      <c r="D843" s="8"/>
      <c r="J843" s="7"/>
    </row>
    <row r="844" spans="1:10" x14ac:dyDescent="0.3">
      <c r="A844" s="7"/>
      <c r="D844" s="8"/>
      <c r="J844" s="7"/>
    </row>
    <row r="845" spans="1:10" x14ac:dyDescent="0.3">
      <c r="A845" s="7"/>
      <c r="D845" s="8"/>
      <c r="J845" s="7"/>
    </row>
    <row r="846" spans="1:10" x14ac:dyDescent="0.3">
      <c r="A846" s="7"/>
      <c r="D846" s="8"/>
      <c r="J846" s="7"/>
    </row>
    <row r="847" spans="1:10" x14ac:dyDescent="0.3">
      <c r="A847" s="7"/>
      <c r="D847" s="8"/>
      <c r="J847" s="7"/>
    </row>
    <row r="848" spans="1:10" x14ac:dyDescent="0.3">
      <c r="A848" s="7"/>
      <c r="D848" s="8"/>
      <c r="J848" s="7"/>
    </row>
    <row r="849" spans="1:10" x14ac:dyDescent="0.3">
      <c r="A849" s="7"/>
      <c r="D849" s="8"/>
      <c r="J849" s="7"/>
    </row>
    <row r="850" spans="1:10" x14ac:dyDescent="0.3">
      <c r="A850" s="7"/>
      <c r="D850" s="8"/>
      <c r="J850" s="7"/>
    </row>
    <row r="851" spans="1:10" x14ac:dyDescent="0.3">
      <c r="A851" s="7"/>
      <c r="D851" s="8"/>
      <c r="J851" s="7"/>
    </row>
    <row r="852" spans="1:10" x14ac:dyDescent="0.3">
      <c r="A852" s="7"/>
      <c r="D852" s="8"/>
      <c r="J852" s="7"/>
    </row>
    <row r="853" spans="1:10" x14ac:dyDescent="0.3">
      <c r="A853" s="7"/>
      <c r="D853" s="8"/>
      <c r="J853" s="7"/>
    </row>
    <row r="854" spans="1:10" x14ac:dyDescent="0.3">
      <c r="A854" s="7"/>
      <c r="D854" s="8"/>
      <c r="J854" s="7"/>
    </row>
    <row r="855" spans="1:10" x14ac:dyDescent="0.3">
      <c r="A855" s="7"/>
      <c r="D855" s="8"/>
      <c r="J855" s="7"/>
    </row>
    <row r="856" spans="1:10" x14ac:dyDescent="0.3">
      <c r="A856" s="7"/>
      <c r="D856" s="8"/>
      <c r="J856" s="7"/>
    </row>
    <row r="857" spans="1:10" x14ac:dyDescent="0.3">
      <c r="A857" s="7"/>
      <c r="D857" s="8"/>
      <c r="J857" s="7"/>
    </row>
    <row r="858" spans="1:10" x14ac:dyDescent="0.3">
      <c r="A858" s="7"/>
      <c r="D858" s="8"/>
      <c r="J858" s="7"/>
    </row>
    <row r="859" spans="1:10" x14ac:dyDescent="0.3">
      <c r="A859" s="7"/>
      <c r="D859" s="8"/>
      <c r="J859" s="7"/>
    </row>
    <row r="860" spans="1:10" x14ac:dyDescent="0.3">
      <c r="A860" s="7"/>
      <c r="D860" s="8"/>
      <c r="J860" s="7"/>
    </row>
    <row r="861" spans="1:10" x14ac:dyDescent="0.3">
      <c r="A861" s="7"/>
      <c r="D861" s="8"/>
      <c r="J861" s="7"/>
    </row>
    <row r="862" spans="1:10" x14ac:dyDescent="0.3">
      <c r="A862" s="7"/>
      <c r="D862" s="8"/>
      <c r="J862" s="7"/>
    </row>
    <row r="863" spans="1:10" x14ac:dyDescent="0.3">
      <c r="A863" s="7"/>
      <c r="D863" s="8"/>
      <c r="J863" s="7"/>
    </row>
    <row r="864" spans="1:10" x14ac:dyDescent="0.3">
      <c r="A864" s="7"/>
      <c r="D864" s="8"/>
      <c r="J864" s="7"/>
    </row>
    <row r="865" spans="1:10" x14ac:dyDescent="0.3">
      <c r="A865" s="7"/>
      <c r="D865" s="8"/>
      <c r="J865" s="7"/>
    </row>
    <row r="866" spans="1:10" x14ac:dyDescent="0.3">
      <c r="A866" s="7"/>
      <c r="D866" s="8"/>
      <c r="J866" s="7"/>
    </row>
    <row r="867" spans="1:10" x14ac:dyDescent="0.3">
      <c r="A867" s="7"/>
      <c r="D867" s="8"/>
      <c r="J867" s="7"/>
    </row>
    <row r="868" spans="1:10" x14ac:dyDescent="0.3">
      <c r="A868" s="7"/>
      <c r="D868" s="8"/>
      <c r="J868" s="7"/>
    </row>
    <row r="869" spans="1:10" x14ac:dyDescent="0.3">
      <c r="A869" s="7"/>
      <c r="D869" s="8"/>
      <c r="J869" s="7"/>
    </row>
    <row r="870" spans="1:10" x14ac:dyDescent="0.3">
      <c r="A870" s="7"/>
      <c r="D870" s="8"/>
      <c r="J870" s="7"/>
    </row>
    <row r="871" spans="1:10" x14ac:dyDescent="0.3">
      <c r="A871" s="7"/>
      <c r="D871" s="8"/>
      <c r="J871" s="7"/>
    </row>
    <row r="872" spans="1:10" x14ac:dyDescent="0.3">
      <c r="A872" s="7"/>
      <c r="D872" s="8"/>
      <c r="J872" s="7"/>
    </row>
    <row r="873" spans="1:10" x14ac:dyDescent="0.3">
      <c r="A873" s="7"/>
      <c r="D873" s="8"/>
      <c r="J873" s="7"/>
    </row>
    <row r="874" spans="1:10" x14ac:dyDescent="0.3">
      <c r="A874" s="7"/>
      <c r="D874" s="8"/>
      <c r="J874" s="7"/>
    </row>
    <row r="875" spans="1:10" x14ac:dyDescent="0.3">
      <c r="A875" s="7"/>
      <c r="D875" s="8"/>
      <c r="J875" s="7"/>
    </row>
    <row r="876" spans="1:10" x14ac:dyDescent="0.3">
      <c r="A876" s="7"/>
      <c r="D876" s="8"/>
      <c r="J876" s="7"/>
    </row>
    <row r="877" spans="1:10" x14ac:dyDescent="0.3">
      <c r="A877" s="7"/>
      <c r="D877" s="8"/>
      <c r="J877" s="7"/>
    </row>
    <row r="878" spans="1:10" x14ac:dyDescent="0.3">
      <c r="A878" s="7"/>
      <c r="D878" s="8"/>
      <c r="J878" s="7"/>
    </row>
    <row r="879" spans="1:10" x14ac:dyDescent="0.3">
      <c r="A879" s="7"/>
      <c r="D879" s="8"/>
      <c r="J879" s="7"/>
    </row>
    <row r="880" spans="1:10" x14ac:dyDescent="0.3">
      <c r="A880" s="7"/>
      <c r="D880" s="8"/>
      <c r="J880" s="7"/>
    </row>
    <row r="881" spans="1:10" x14ac:dyDescent="0.3">
      <c r="A881" s="7"/>
      <c r="D881" s="8"/>
      <c r="J881" s="7"/>
    </row>
    <row r="882" spans="1:10" x14ac:dyDescent="0.3">
      <c r="A882" s="7"/>
      <c r="D882" s="8"/>
      <c r="J882" s="7"/>
    </row>
    <row r="883" spans="1:10" x14ac:dyDescent="0.3">
      <c r="A883" s="7"/>
      <c r="D883" s="8"/>
      <c r="J883" s="7"/>
    </row>
    <row r="884" spans="1:10" x14ac:dyDescent="0.3">
      <c r="A884" s="7"/>
      <c r="D884" s="8"/>
      <c r="J884" s="7"/>
    </row>
    <row r="885" spans="1:10" x14ac:dyDescent="0.3">
      <c r="A885" s="7"/>
      <c r="D885" s="8"/>
      <c r="J885" s="7"/>
    </row>
    <row r="886" spans="1:10" x14ac:dyDescent="0.3">
      <c r="A886" s="7"/>
      <c r="D886" s="8"/>
      <c r="J886" s="7"/>
    </row>
    <row r="887" spans="1:10" x14ac:dyDescent="0.3">
      <c r="A887" s="7"/>
      <c r="D887" s="8"/>
      <c r="J887" s="7"/>
    </row>
    <row r="888" spans="1:10" x14ac:dyDescent="0.3">
      <c r="A888" s="7"/>
      <c r="D888" s="8"/>
      <c r="J888" s="7"/>
    </row>
    <row r="889" spans="1:10" x14ac:dyDescent="0.3">
      <c r="A889" s="7"/>
      <c r="D889" s="8"/>
      <c r="J889" s="7"/>
    </row>
    <row r="890" spans="1:10" x14ac:dyDescent="0.3">
      <c r="A890" s="7"/>
      <c r="D890" s="8"/>
      <c r="J890" s="7"/>
    </row>
    <row r="891" spans="1:10" x14ac:dyDescent="0.3">
      <c r="A891" s="7"/>
      <c r="D891" s="8"/>
      <c r="J891" s="7"/>
    </row>
    <row r="892" spans="1:10" x14ac:dyDescent="0.3">
      <c r="A892" s="7"/>
      <c r="D892" s="8"/>
      <c r="J892" s="7"/>
    </row>
    <row r="893" spans="1:10" x14ac:dyDescent="0.3">
      <c r="A893" s="7"/>
      <c r="D893" s="8"/>
      <c r="J893" s="7"/>
    </row>
    <row r="894" spans="1:10" x14ac:dyDescent="0.3">
      <c r="A894" s="7"/>
      <c r="D894" s="8"/>
      <c r="J894" s="7"/>
    </row>
    <row r="895" spans="1:10" x14ac:dyDescent="0.3">
      <c r="A895" s="7"/>
      <c r="D895" s="8"/>
      <c r="J895" s="7"/>
    </row>
    <row r="896" spans="1:10" x14ac:dyDescent="0.3">
      <c r="A896" s="7"/>
      <c r="D896" s="8"/>
      <c r="J896" s="7"/>
    </row>
    <row r="897" spans="1:10" x14ac:dyDescent="0.3">
      <c r="A897" s="7"/>
      <c r="D897" s="8"/>
      <c r="J897" s="7"/>
    </row>
    <row r="898" spans="1:10" x14ac:dyDescent="0.3">
      <c r="A898" s="7"/>
      <c r="D898" s="8"/>
      <c r="J898" s="7"/>
    </row>
    <row r="899" spans="1:10" x14ac:dyDescent="0.3">
      <c r="A899" s="7"/>
      <c r="D899" s="8"/>
      <c r="J899" s="7"/>
    </row>
    <row r="900" spans="1:10" x14ac:dyDescent="0.3">
      <c r="A900" s="7"/>
      <c r="D900" s="8"/>
      <c r="J900" s="7"/>
    </row>
    <row r="901" spans="1:10" x14ac:dyDescent="0.3">
      <c r="A901" s="7"/>
      <c r="D901" s="8"/>
      <c r="J901" s="7"/>
    </row>
    <row r="902" spans="1:10" x14ac:dyDescent="0.3">
      <c r="A902" s="7"/>
      <c r="D902" s="8"/>
      <c r="J902" s="7"/>
    </row>
    <row r="903" spans="1:10" x14ac:dyDescent="0.3">
      <c r="A903" s="7"/>
      <c r="D903" s="8"/>
      <c r="J903" s="7"/>
    </row>
    <row r="904" spans="1:10" x14ac:dyDescent="0.3">
      <c r="A904" s="7"/>
      <c r="D904" s="8"/>
      <c r="J904" s="7"/>
    </row>
    <row r="905" spans="1:10" x14ac:dyDescent="0.3">
      <c r="A905" s="7"/>
      <c r="D905" s="8"/>
      <c r="J905" s="7"/>
    </row>
    <row r="906" spans="1:10" x14ac:dyDescent="0.3">
      <c r="A906" s="7"/>
      <c r="D906" s="8"/>
      <c r="J906" s="7"/>
    </row>
    <row r="907" spans="1:10" x14ac:dyDescent="0.3">
      <c r="A907" s="7"/>
      <c r="D907" s="8"/>
      <c r="J907" s="7"/>
    </row>
    <row r="908" spans="1:10" x14ac:dyDescent="0.3">
      <c r="A908" s="7"/>
      <c r="D908" s="8"/>
      <c r="J908" s="7"/>
    </row>
    <row r="909" spans="1:10" x14ac:dyDescent="0.3">
      <c r="A909" s="7"/>
      <c r="D909" s="8"/>
      <c r="J909" s="7"/>
    </row>
    <row r="910" spans="1:10" x14ac:dyDescent="0.3">
      <c r="A910" s="7"/>
      <c r="D910" s="8"/>
      <c r="J910" s="7"/>
    </row>
    <row r="911" spans="1:10" x14ac:dyDescent="0.3">
      <c r="A911" s="7"/>
      <c r="D911" s="8"/>
      <c r="J911" s="7"/>
    </row>
    <row r="912" spans="1:10" x14ac:dyDescent="0.3">
      <c r="A912" s="7"/>
      <c r="D912" s="8"/>
      <c r="J912" s="7"/>
    </row>
    <row r="913" spans="1:10" x14ac:dyDescent="0.3">
      <c r="A913" s="7"/>
      <c r="D913" s="8"/>
      <c r="J913" s="7"/>
    </row>
    <row r="914" spans="1:10" x14ac:dyDescent="0.3">
      <c r="A914" s="7"/>
      <c r="D914" s="8"/>
      <c r="J914" s="7"/>
    </row>
    <row r="915" spans="1:10" x14ac:dyDescent="0.3">
      <c r="A915" s="7"/>
      <c r="D915" s="8"/>
      <c r="J915" s="7"/>
    </row>
    <row r="916" spans="1:10" x14ac:dyDescent="0.3">
      <c r="A916" s="7"/>
      <c r="D916" s="8"/>
      <c r="J916" s="7"/>
    </row>
    <row r="917" spans="1:10" x14ac:dyDescent="0.3">
      <c r="A917" s="7"/>
      <c r="D917" s="8"/>
      <c r="J917" s="7"/>
    </row>
    <row r="918" spans="1:10" x14ac:dyDescent="0.3">
      <c r="A918" s="7"/>
      <c r="D918" s="8"/>
      <c r="J918" s="7"/>
    </row>
    <row r="919" spans="1:10" x14ac:dyDescent="0.3">
      <c r="A919" s="7"/>
      <c r="D919" s="8"/>
      <c r="J919" s="7"/>
    </row>
    <row r="920" spans="1:10" x14ac:dyDescent="0.3">
      <c r="A920" s="7"/>
      <c r="D920" s="8"/>
      <c r="J920" s="7"/>
    </row>
    <row r="921" spans="1:10" x14ac:dyDescent="0.3">
      <c r="A921" s="7"/>
      <c r="D921" s="8"/>
      <c r="J921" s="7"/>
    </row>
    <row r="922" spans="1:10" x14ac:dyDescent="0.3">
      <c r="A922" s="7"/>
      <c r="D922" s="8"/>
      <c r="J922" s="7"/>
    </row>
    <row r="923" spans="1:10" x14ac:dyDescent="0.3">
      <c r="A923" s="7"/>
      <c r="D923" s="8"/>
      <c r="J923" s="7"/>
    </row>
    <row r="924" spans="1:10" x14ac:dyDescent="0.3">
      <c r="A924" s="7"/>
      <c r="D924" s="8"/>
      <c r="J924" s="7"/>
    </row>
    <row r="925" spans="1:10" x14ac:dyDescent="0.3">
      <c r="A925" s="7"/>
      <c r="D925" s="8"/>
      <c r="J925" s="7"/>
    </row>
    <row r="926" spans="1:10" x14ac:dyDescent="0.3">
      <c r="A926" s="7"/>
      <c r="D926" s="8"/>
      <c r="J926" s="7"/>
    </row>
    <row r="927" spans="1:10" x14ac:dyDescent="0.3">
      <c r="A927" s="7"/>
      <c r="D927" s="8"/>
      <c r="J927" s="7"/>
    </row>
    <row r="928" spans="1:10" x14ac:dyDescent="0.3">
      <c r="A928" s="7"/>
      <c r="D928" s="8"/>
      <c r="J928" s="7"/>
    </row>
    <row r="929" spans="1:10" x14ac:dyDescent="0.3">
      <c r="A929" s="7"/>
      <c r="D929" s="8"/>
      <c r="J929" s="7"/>
    </row>
    <row r="930" spans="1:10" x14ac:dyDescent="0.3">
      <c r="A930" s="7"/>
      <c r="D930" s="8"/>
      <c r="J930" s="7"/>
    </row>
    <row r="931" spans="1:10" x14ac:dyDescent="0.3">
      <c r="A931" s="7"/>
      <c r="D931" s="8"/>
      <c r="J931" s="7"/>
    </row>
    <row r="932" spans="1:10" x14ac:dyDescent="0.3">
      <c r="A932" s="7"/>
      <c r="D932" s="8"/>
      <c r="J932" s="7"/>
    </row>
    <row r="933" spans="1:10" x14ac:dyDescent="0.3">
      <c r="A933" s="7"/>
      <c r="D933" s="8"/>
      <c r="J933" s="7"/>
    </row>
    <row r="934" spans="1:10" x14ac:dyDescent="0.3">
      <c r="A934" s="7"/>
      <c r="D934" s="8"/>
      <c r="J934" s="7"/>
    </row>
    <row r="935" spans="1:10" x14ac:dyDescent="0.3">
      <c r="A935" s="7"/>
      <c r="D935" s="8"/>
      <c r="J935" s="7"/>
    </row>
    <row r="936" spans="1:10" x14ac:dyDescent="0.3">
      <c r="A936" s="7"/>
      <c r="D936" s="8"/>
      <c r="J936" s="7"/>
    </row>
    <row r="937" spans="1:10" x14ac:dyDescent="0.3">
      <c r="A937" s="7"/>
      <c r="D937" s="8"/>
      <c r="J937" s="7"/>
    </row>
    <row r="938" spans="1:10" x14ac:dyDescent="0.3">
      <c r="A938" s="7"/>
      <c r="D938" s="8"/>
      <c r="J938" s="7"/>
    </row>
    <row r="939" spans="1:10" x14ac:dyDescent="0.3">
      <c r="A939" s="7"/>
      <c r="D939" s="8"/>
      <c r="J939" s="7"/>
    </row>
    <row r="940" spans="1:10" x14ac:dyDescent="0.3">
      <c r="A940" s="7"/>
      <c r="D940" s="8"/>
      <c r="J940" s="7"/>
    </row>
    <row r="941" spans="1:10" x14ac:dyDescent="0.3">
      <c r="A941" s="7"/>
      <c r="D941" s="8"/>
      <c r="J941" s="7"/>
    </row>
    <row r="942" spans="1:10" x14ac:dyDescent="0.3">
      <c r="A942" s="7"/>
      <c r="D942" s="8"/>
      <c r="J942" s="7"/>
    </row>
    <row r="943" spans="1:10" x14ac:dyDescent="0.3">
      <c r="A943" s="7"/>
      <c r="D943" s="8"/>
      <c r="J943" s="7"/>
    </row>
    <row r="944" spans="1:10" x14ac:dyDescent="0.3">
      <c r="A944" s="7"/>
      <c r="D944" s="8"/>
      <c r="J944" s="7"/>
    </row>
    <row r="945" spans="1:10" x14ac:dyDescent="0.3">
      <c r="A945" s="7"/>
      <c r="D945" s="8"/>
      <c r="J945" s="7"/>
    </row>
    <row r="946" spans="1:10" x14ac:dyDescent="0.3">
      <c r="A946" s="7"/>
      <c r="D946" s="8"/>
      <c r="J946" s="7"/>
    </row>
    <row r="947" spans="1:10" x14ac:dyDescent="0.3">
      <c r="A947" s="7"/>
      <c r="D947" s="8"/>
      <c r="J947" s="7"/>
    </row>
    <row r="948" spans="1:10" x14ac:dyDescent="0.3">
      <c r="A948" s="7"/>
      <c r="D948" s="8"/>
      <c r="J948" s="7"/>
    </row>
    <row r="949" spans="1:10" x14ac:dyDescent="0.3">
      <c r="A949" s="7"/>
      <c r="D949" s="8"/>
      <c r="J949" s="7"/>
    </row>
    <row r="950" spans="1:10" x14ac:dyDescent="0.3">
      <c r="A950" s="7"/>
      <c r="D950" s="8"/>
      <c r="J950" s="7"/>
    </row>
    <row r="951" spans="1:10" x14ac:dyDescent="0.3">
      <c r="A951" s="7"/>
      <c r="D951" s="8"/>
      <c r="J951" s="7"/>
    </row>
    <row r="952" spans="1:10" x14ac:dyDescent="0.3">
      <c r="A952" s="7"/>
      <c r="D952" s="8"/>
      <c r="J952" s="7"/>
    </row>
    <row r="953" spans="1:10" x14ac:dyDescent="0.3">
      <c r="A953" s="7"/>
      <c r="D953" s="8"/>
      <c r="J953" s="7"/>
    </row>
    <row r="954" spans="1:10" x14ac:dyDescent="0.3">
      <c r="A954" s="7"/>
      <c r="D954" s="8"/>
      <c r="J954" s="7"/>
    </row>
    <row r="955" spans="1:10" x14ac:dyDescent="0.3">
      <c r="A955" s="7"/>
      <c r="D955" s="8"/>
      <c r="J955" s="7"/>
    </row>
    <row r="956" spans="1:10" x14ac:dyDescent="0.3">
      <c r="A956" s="7"/>
      <c r="D956" s="8"/>
      <c r="J956" s="7"/>
    </row>
    <row r="957" spans="1:10" x14ac:dyDescent="0.3">
      <c r="A957" s="7"/>
      <c r="D957" s="8"/>
      <c r="J957" s="7"/>
    </row>
    <row r="958" spans="1:10" x14ac:dyDescent="0.3">
      <c r="A958" s="7"/>
      <c r="D958" s="8"/>
      <c r="J958" s="7"/>
    </row>
    <row r="959" spans="1:10" x14ac:dyDescent="0.3">
      <c r="A959" s="7"/>
      <c r="D959" s="8"/>
      <c r="J959" s="7"/>
    </row>
    <row r="960" spans="1:10" x14ac:dyDescent="0.3">
      <c r="A960" s="7"/>
      <c r="D960" s="8"/>
      <c r="J960" s="7"/>
    </row>
    <row r="961" spans="1:10" x14ac:dyDescent="0.3">
      <c r="A961" s="7"/>
      <c r="D961" s="8"/>
      <c r="J961" s="7"/>
    </row>
    <row r="962" spans="1:10" x14ac:dyDescent="0.3">
      <c r="A962" s="7"/>
      <c r="D962" s="8"/>
      <c r="J962" s="7"/>
    </row>
    <row r="963" spans="1:10" x14ac:dyDescent="0.3">
      <c r="A963" s="7"/>
      <c r="D963" s="8"/>
      <c r="J963" s="7"/>
    </row>
    <row r="964" spans="1:10" x14ac:dyDescent="0.3">
      <c r="A964" s="7"/>
      <c r="D964" s="8"/>
      <c r="J964" s="7"/>
    </row>
    <row r="965" spans="1:10" x14ac:dyDescent="0.3">
      <c r="A965" s="7"/>
      <c r="D965" s="8"/>
      <c r="J965" s="7"/>
    </row>
    <row r="966" spans="1:10" x14ac:dyDescent="0.3">
      <c r="A966" s="7"/>
      <c r="D966" s="8"/>
      <c r="J966" s="7"/>
    </row>
    <row r="967" spans="1:10" x14ac:dyDescent="0.3">
      <c r="A967" s="7"/>
      <c r="D967" s="8"/>
      <c r="J967" s="7"/>
    </row>
    <row r="968" spans="1:10" x14ac:dyDescent="0.3">
      <c r="A968" s="7"/>
      <c r="D968" s="8"/>
      <c r="J968" s="7"/>
    </row>
    <row r="969" spans="1:10" x14ac:dyDescent="0.3">
      <c r="A969" s="7"/>
      <c r="D969" s="8"/>
      <c r="J969" s="7"/>
    </row>
    <row r="970" spans="1:10" x14ac:dyDescent="0.3">
      <c r="A970" s="7"/>
      <c r="D970" s="8"/>
      <c r="J970" s="7"/>
    </row>
    <row r="971" spans="1:10" x14ac:dyDescent="0.3">
      <c r="A971" s="7"/>
      <c r="D971" s="8"/>
      <c r="J971" s="7"/>
    </row>
    <row r="972" spans="1:10" x14ac:dyDescent="0.3">
      <c r="A972" s="7"/>
      <c r="D972" s="8"/>
      <c r="J972" s="7"/>
    </row>
    <row r="973" spans="1:10" x14ac:dyDescent="0.3">
      <c r="A973" s="7"/>
      <c r="D973" s="8"/>
      <c r="J973" s="7"/>
    </row>
    <row r="974" spans="1:10" x14ac:dyDescent="0.3">
      <c r="A974" s="7"/>
      <c r="D974" s="8"/>
      <c r="J974" s="7"/>
    </row>
    <row r="975" spans="1:10" x14ac:dyDescent="0.3">
      <c r="A975" s="7"/>
      <c r="D975" s="8"/>
      <c r="J975" s="7"/>
    </row>
    <row r="976" spans="1:10" x14ac:dyDescent="0.3">
      <c r="A976" s="7"/>
      <c r="D976" s="8"/>
      <c r="J976" s="7"/>
    </row>
    <row r="977" spans="1:10" x14ac:dyDescent="0.3">
      <c r="A977" s="7"/>
      <c r="D977" s="8"/>
      <c r="J977" s="7"/>
    </row>
    <row r="978" spans="1:10" x14ac:dyDescent="0.3">
      <c r="A978" s="7"/>
      <c r="D978" s="8"/>
      <c r="J978" s="7"/>
    </row>
    <row r="979" spans="1:10" x14ac:dyDescent="0.3">
      <c r="A979" s="7"/>
      <c r="D979" s="8"/>
      <c r="J979" s="7"/>
    </row>
    <row r="980" spans="1:10" x14ac:dyDescent="0.3">
      <c r="A980" s="7"/>
      <c r="D980" s="8"/>
      <c r="J980" s="7"/>
    </row>
    <row r="981" spans="1:10" x14ac:dyDescent="0.3">
      <c r="A981" s="7"/>
      <c r="D981" s="8"/>
      <c r="J981" s="7"/>
    </row>
    <row r="982" spans="1:10" x14ac:dyDescent="0.3">
      <c r="A982" s="7"/>
      <c r="D982" s="8"/>
      <c r="J982" s="7"/>
    </row>
    <row r="983" spans="1:10" x14ac:dyDescent="0.3">
      <c r="A983" s="7"/>
      <c r="D983" s="8"/>
      <c r="J983" s="7"/>
    </row>
    <row r="984" spans="1:10" x14ac:dyDescent="0.3">
      <c r="A984" s="7"/>
      <c r="D984" s="8"/>
      <c r="J984" s="7"/>
    </row>
    <row r="985" spans="1:10" x14ac:dyDescent="0.3">
      <c r="A985" s="7"/>
      <c r="D985" s="8"/>
      <c r="J985" s="7"/>
    </row>
    <row r="986" spans="1:10" x14ac:dyDescent="0.3">
      <c r="A986" s="7"/>
      <c r="D986" s="8"/>
      <c r="J986" s="7"/>
    </row>
    <row r="987" spans="1:10" x14ac:dyDescent="0.3">
      <c r="A987" s="7"/>
      <c r="D987" s="8"/>
      <c r="J987" s="7"/>
    </row>
    <row r="988" spans="1:10" x14ac:dyDescent="0.3">
      <c r="A988" s="7"/>
      <c r="D988" s="8"/>
      <c r="J988" s="7"/>
    </row>
    <row r="989" spans="1:10" x14ac:dyDescent="0.3">
      <c r="A989" s="7"/>
      <c r="D989" s="8"/>
      <c r="J989" s="7"/>
    </row>
    <row r="990" spans="1:10" x14ac:dyDescent="0.3">
      <c r="A990" s="7"/>
      <c r="D990" s="8"/>
      <c r="J990" s="7"/>
    </row>
    <row r="991" spans="1:10" x14ac:dyDescent="0.3">
      <c r="A991" s="7"/>
      <c r="D991" s="8"/>
      <c r="J991" s="7"/>
    </row>
    <row r="992" spans="1:10" x14ac:dyDescent="0.3">
      <c r="A992" s="7"/>
      <c r="D992" s="8"/>
      <c r="J992" s="7"/>
    </row>
    <row r="993" spans="1:10" x14ac:dyDescent="0.3">
      <c r="A993" s="7"/>
      <c r="D993" s="8"/>
      <c r="J993" s="7"/>
    </row>
    <row r="994" spans="1:10" x14ac:dyDescent="0.3">
      <c r="A994" s="7"/>
      <c r="D994" s="8"/>
      <c r="J994" s="7"/>
    </row>
    <row r="995" spans="1:10" x14ac:dyDescent="0.3">
      <c r="A995" s="7"/>
      <c r="D995" s="8"/>
      <c r="J995" s="7"/>
    </row>
    <row r="996" spans="1:10" x14ac:dyDescent="0.3">
      <c r="A996" s="7"/>
      <c r="D996" s="8"/>
      <c r="J996" s="7"/>
    </row>
    <row r="997" spans="1:10" x14ac:dyDescent="0.3">
      <c r="A997" s="7"/>
      <c r="D997" s="8"/>
      <c r="J997" s="7"/>
    </row>
    <row r="998" spans="1:10" x14ac:dyDescent="0.3">
      <c r="A998" s="7"/>
      <c r="D998" s="8"/>
      <c r="J998" s="7"/>
    </row>
    <row r="999" spans="1:10" x14ac:dyDescent="0.3">
      <c r="A999" s="7"/>
      <c r="D999" s="8"/>
      <c r="J999" s="7"/>
    </row>
    <row r="1000" spans="1:10" x14ac:dyDescent="0.3">
      <c r="A1000" s="7"/>
      <c r="D1000" s="8"/>
      <c r="J1000" s="7"/>
    </row>
    <row r="1001" spans="1:10" x14ac:dyDescent="0.3">
      <c r="A1001" s="7"/>
      <c r="D1001" s="8"/>
      <c r="J1001" s="7"/>
    </row>
    <row r="1002" spans="1:10" x14ac:dyDescent="0.3">
      <c r="A1002" s="7"/>
      <c r="D1002" s="8"/>
      <c r="J1002" s="7"/>
    </row>
    <row r="1003" spans="1:10" x14ac:dyDescent="0.3">
      <c r="A1003" s="7"/>
      <c r="D1003" s="8"/>
      <c r="J1003" s="7"/>
    </row>
    <row r="1004" spans="1:10" x14ac:dyDescent="0.3">
      <c r="A1004" s="7"/>
      <c r="D1004" s="8"/>
      <c r="J1004" s="7"/>
    </row>
    <row r="1005" spans="1:10" x14ac:dyDescent="0.3">
      <c r="A1005" s="7"/>
      <c r="D1005" s="8"/>
      <c r="J1005" s="7"/>
    </row>
    <row r="1006" spans="1:10" x14ac:dyDescent="0.3">
      <c r="A1006" s="7"/>
      <c r="D1006" s="8"/>
      <c r="J1006" s="7"/>
    </row>
    <row r="1007" spans="1:10" x14ac:dyDescent="0.3">
      <c r="A1007" s="7"/>
      <c r="D1007" s="8"/>
      <c r="J1007" s="7"/>
    </row>
    <row r="1008" spans="1:10" x14ac:dyDescent="0.3">
      <c r="A1008" s="7"/>
      <c r="D1008" s="8"/>
      <c r="J1008" s="7"/>
    </row>
    <row r="1009" spans="1:10" x14ac:dyDescent="0.3">
      <c r="A1009" s="7"/>
      <c r="D1009" s="8"/>
      <c r="J1009" s="7"/>
    </row>
    <row r="1010" spans="1:10" x14ac:dyDescent="0.3">
      <c r="A1010" s="7"/>
      <c r="D1010" s="8"/>
      <c r="J1010" s="7"/>
    </row>
    <row r="1011" spans="1:10" x14ac:dyDescent="0.3">
      <c r="A1011" s="7"/>
      <c r="D1011" s="8"/>
      <c r="J1011" s="7"/>
    </row>
    <row r="1012" spans="1:10" x14ac:dyDescent="0.3">
      <c r="A1012" s="7"/>
      <c r="D1012" s="8"/>
      <c r="J1012" s="7"/>
    </row>
    <row r="1013" spans="1:10" x14ac:dyDescent="0.3">
      <c r="A1013" s="7"/>
      <c r="D1013" s="8"/>
      <c r="J1013" s="7"/>
    </row>
    <row r="1014" spans="1:10" x14ac:dyDescent="0.3">
      <c r="A1014" s="7"/>
      <c r="D1014" s="8"/>
      <c r="J1014" s="7"/>
    </row>
    <row r="1015" spans="1:10" x14ac:dyDescent="0.3">
      <c r="A1015" s="7"/>
      <c r="D1015" s="8"/>
      <c r="J1015" s="7"/>
    </row>
    <row r="1016" spans="1:10" x14ac:dyDescent="0.3">
      <c r="A1016" s="7"/>
      <c r="D1016" s="8"/>
      <c r="J1016" s="7"/>
    </row>
    <row r="1017" spans="1:10" x14ac:dyDescent="0.3">
      <c r="A1017" s="7"/>
      <c r="D1017" s="8"/>
      <c r="J1017" s="7"/>
    </row>
    <row r="1018" spans="1:10" x14ac:dyDescent="0.3">
      <c r="A1018" s="7"/>
      <c r="D1018" s="8"/>
      <c r="J1018" s="7"/>
    </row>
    <row r="1019" spans="1:10" x14ac:dyDescent="0.3">
      <c r="A1019" s="7"/>
      <c r="D1019" s="8"/>
      <c r="J1019" s="7"/>
    </row>
    <row r="1020" spans="1:10" x14ac:dyDescent="0.3">
      <c r="A1020" s="7"/>
      <c r="D1020" s="8"/>
      <c r="J1020" s="7"/>
    </row>
    <row r="1021" spans="1:10" x14ac:dyDescent="0.3">
      <c r="A1021" s="7"/>
      <c r="D1021" s="8"/>
      <c r="J1021" s="7"/>
    </row>
    <row r="1022" spans="1:10" x14ac:dyDescent="0.3">
      <c r="A1022" s="7"/>
      <c r="D1022" s="8"/>
      <c r="J1022" s="7"/>
    </row>
    <row r="1023" spans="1:10" x14ac:dyDescent="0.3">
      <c r="A1023" s="7"/>
      <c r="D1023" s="8"/>
      <c r="J1023" s="7"/>
    </row>
    <row r="1024" spans="1:10" x14ac:dyDescent="0.3">
      <c r="A1024" s="7"/>
      <c r="D1024" s="8"/>
      <c r="J1024" s="7"/>
    </row>
    <row r="1025" spans="1:10" x14ac:dyDescent="0.3">
      <c r="A1025" s="7"/>
      <c r="D1025" s="8"/>
      <c r="J1025" s="7"/>
    </row>
    <row r="1026" spans="1:10" x14ac:dyDescent="0.3">
      <c r="A1026" s="7"/>
      <c r="D1026" s="8"/>
      <c r="J1026" s="7"/>
    </row>
    <row r="1027" spans="1:10" x14ac:dyDescent="0.3">
      <c r="A1027" s="7"/>
      <c r="D1027" s="8"/>
      <c r="J1027" s="7"/>
    </row>
    <row r="1028" spans="1:10" x14ac:dyDescent="0.3">
      <c r="A1028" s="7"/>
      <c r="D1028" s="8"/>
      <c r="J1028" s="7"/>
    </row>
    <row r="1029" spans="1:10" x14ac:dyDescent="0.3">
      <c r="A1029" s="7"/>
      <c r="D1029" s="8"/>
      <c r="J1029" s="7"/>
    </row>
    <row r="1030" spans="1:10" x14ac:dyDescent="0.3">
      <c r="A1030" s="7"/>
      <c r="D1030" s="8"/>
      <c r="J1030" s="7"/>
    </row>
    <row r="1031" spans="1:10" x14ac:dyDescent="0.3">
      <c r="A1031" s="7"/>
      <c r="D1031" s="8"/>
      <c r="J1031" s="7"/>
    </row>
    <row r="1032" spans="1:10" x14ac:dyDescent="0.3">
      <c r="A1032" s="7"/>
      <c r="D1032" s="8"/>
      <c r="J1032" s="7"/>
    </row>
    <row r="1033" spans="1:10" x14ac:dyDescent="0.3">
      <c r="A1033" s="7"/>
      <c r="D1033" s="8"/>
      <c r="J1033" s="7"/>
    </row>
    <row r="1034" spans="1:10" x14ac:dyDescent="0.3">
      <c r="A1034" s="7"/>
      <c r="D1034" s="8"/>
      <c r="J1034" s="7"/>
    </row>
    <row r="1035" spans="1:10" x14ac:dyDescent="0.3">
      <c r="A1035" s="7"/>
      <c r="D1035" s="8"/>
      <c r="J1035" s="7"/>
    </row>
    <row r="1036" spans="1:10" x14ac:dyDescent="0.3">
      <c r="A1036" s="7"/>
      <c r="D1036" s="8"/>
      <c r="J1036" s="7"/>
    </row>
    <row r="1037" spans="1:10" x14ac:dyDescent="0.3">
      <c r="A1037" s="7"/>
      <c r="D1037" s="8"/>
      <c r="J1037" s="7"/>
    </row>
    <row r="1038" spans="1:10" x14ac:dyDescent="0.3">
      <c r="A1038" s="7"/>
      <c r="D1038" s="8"/>
      <c r="J1038" s="7"/>
    </row>
    <row r="1039" spans="1:10" x14ac:dyDescent="0.3">
      <c r="A1039" s="7"/>
      <c r="D1039" s="8"/>
      <c r="J1039" s="7"/>
    </row>
    <row r="1040" spans="1:10" x14ac:dyDescent="0.3">
      <c r="A1040" s="7"/>
      <c r="D1040" s="8"/>
      <c r="J1040" s="7"/>
    </row>
    <row r="1041" spans="1:10" x14ac:dyDescent="0.3">
      <c r="A1041" s="7"/>
      <c r="D1041" s="8"/>
      <c r="J1041" s="7"/>
    </row>
    <row r="1042" spans="1:10" x14ac:dyDescent="0.3">
      <c r="A1042" s="7"/>
      <c r="D1042" s="8"/>
      <c r="J1042" s="7"/>
    </row>
    <row r="1043" spans="1:10" x14ac:dyDescent="0.3">
      <c r="A1043" s="7"/>
      <c r="D1043" s="8"/>
      <c r="J1043" s="7"/>
    </row>
    <row r="1044" spans="1:10" x14ac:dyDescent="0.3">
      <c r="A1044" s="7"/>
      <c r="D1044" s="8"/>
      <c r="J1044" s="7"/>
    </row>
    <row r="1045" spans="1:10" x14ac:dyDescent="0.3">
      <c r="A1045" s="7"/>
      <c r="D1045" s="8"/>
      <c r="J1045" s="7"/>
    </row>
    <row r="1046" spans="1:10" x14ac:dyDescent="0.3">
      <c r="A1046" s="7"/>
      <c r="D1046" s="8"/>
      <c r="J1046" s="7"/>
    </row>
    <row r="1047" spans="1:10" x14ac:dyDescent="0.3">
      <c r="A1047" s="7"/>
      <c r="D1047" s="8"/>
      <c r="J1047" s="7"/>
    </row>
    <row r="1048" spans="1:10" x14ac:dyDescent="0.3">
      <c r="A1048" s="7"/>
      <c r="D1048" s="8"/>
      <c r="J1048" s="7"/>
    </row>
    <row r="1049" spans="1:10" x14ac:dyDescent="0.3">
      <c r="A1049" s="7"/>
      <c r="D1049" s="8"/>
      <c r="J1049" s="7"/>
    </row>
    <row r="1050" spans="1:10" x14ac:dyDescent="0.3">
      <c r="A1050" s="7"/>
      <c r="D1050" s="8"/>
      <c r="J1050" s="7"/>
    </row>
    <row r="1051" spans="1:10" x14ac:dyDescent="0.3">
      <c r="A1051" s="7"/>
      <c r="D1051" s="8"/>
      <c r="J1051" s="7"/>
    </row>
    <row r="1052" spans="1:10" x14ac:dyDescent="0.3">
      <c r="A1052" s="7"/>
      <c r="D1052" s="8"/>
      <c r="J1052" s="7"/>
    </row>
    <row r="1053" spans="1:10" x14ac:dyDescent="0.3">
      <c r="A1053" s="7"/>
      <c r="D1053" s="8"/>
      <c r="J1053" s="7"/>
    </row>
    <row r="1054" spans="1:10" x14ac:dyDescent="0.3">
      <c r="A1054" s="7"/>
      <c r="D1054" s="8"/>
      <c r="J1054" s="7"/>
    </row>
    <row r="1055" spans="1:10" x14ac:dyDescent="0.3">
      <c r="A1055" s="7"/>
      <c r="D1055" s="8"/>
      <c r="J1055" s="7"/>
    </row>
    <row r="1056" spans="1:10" x14ac:dyDescent="0.3">
      <c r="A1056" s="7"/>
      <c r="D1056" s="8"/>
      <c r="J1056" s="7"/>
    </row>
    <row r="1057" spans="1:10" x14ac:dyDescent="0.3">
      <c r="A1057" s="7"/>
      <c r="D1057" s="8"/>
      <c r="J1057" s="7"/>
    </row>
    <row r="1058" spans="1:10" x14ac:dyDescent="0.3">
      <c r="A1058" s="7"/>
      <c r="D1058" s="8"/>
      <c r="J1058" s="7"/>
    </row>
    <row r="1059" spans="1:10" x14ac:dyDescent="0.3">
      <c r="A1059" s="7"/>
      <c r="D1059" s="8"/>
      <c r="J1059" s="7"/>
    </row>
    <row r="1060" spans="1:10" x14ac:dyDescent="0.3">
      <c r="A1060" s="7"/>
      <c r="D1060" s="8"/>
      <c r="J1060" s="7"/>
    </row>
    <row r="1061" spans="1:10" x14ac:dyDescent="0.3">
      <c r="A1061" s="7"/>
      <c r="D1061" s="8"/>
      <c r="J1061" s="7"/>
    </row>
    <row r="1062" spans="1:10" x14ac:dyDescent="0.3">
      <c r="A1062" s="7"/>
      <c r="D1062" s="8"/>
      <c r="J1062" s="7"/>
    </row>
    <row r="1063" spans="1:10" x14ac:dyDescent="0.3">
      <c r="A1063" s="7"/>
      <c r="D1063" s="8"/>
      <c r="J1063" s="7"/>
    </row>
    <row r="1064" spans="1:10" x14ac:dyDescent="0.3">
      <c r="A1064" s="7"/>
      <c r="D1064" s="8"/>
      <c r="J1064" s="7"/>
    </row>
    <row r="1065" spans="1:10" x14ac:dyDescent="0.3">
      <c r="A1065" s="7"/>
      <c r="D1065" s="8"/>
      <c r="J1065" s="7"/>
    </row>
    <row r="1066" spans="1:10" x14ac:dyDescent="0.3">
      <c r="A1066" s="7"/>
      <c r="D1066" s="8"/>
      <c r="J1066" s="7"/>
    </row>
    <row r="1067" spans="1:10" x14ac:dyDescent="0.3">
      <c r="A1067" s="7"/>
      <c r="D1067" s="8"/>
      <c r="J1067" s="7"/>
    </row>
    <row r="1068" spans="1:10" x14ac:dyDescent="0.3">
      <c r="A1068" s="7"/>
      <c r="D1068" s="8"/>
      <c r="J1068" s="7"/>
    </row>
    <row r="1069" spans="1:10" x14ac:dyDescent="0.3">
      <c r="A1069" s="7"/>
      <c r="D1069" s="8"/>
      <c r="J1069" s="7"/>
    </row>
    <row r="1070" spans="1:10" x14ac:dyDescent="0.3">
      <c r="A1070" s="7"/>
      <c r="D1070" s="8"/>
      <c r="J1070" s="7"/>
    </row>
    <row r="1071" spans="1:10" x14ac:dyDescent="0.3">
      <c r="A1071" s="7"/>
      <c r="D1071" s="8"/>
      <c r="J1071" s="7"/>
    </row>
    <row r="1072" spans="1:10" x14ac:dyDescent="0.3">
      <c r="A1072" s="7"/>
      <c r="D1072" s="8"/>
      <c r="J1072" s="7"/>
    </row>
    <row r="1073" spans="1:10" x14ac:dyDescent="0.3">
      <c r="A1073" s="7"/>
      <c r="D1073" s="8"/>
      <c r="J1073" s="7"/>
    </row>
    <row r="1074" spans="1:10" x14ac:dyDescent="0.3">
      <c r="A1074" s="7"/>
      <c r="D1074" s="8"/>
      <c r="J1074" s="7"/>
    </row>
    <row r="1075" spans="1:10" x14ac:dyDescent="0.3">
      <c r="A1075" s="7"/>
      <c r="D1075" s="8"/>
      <c r="J1075" s="7"/>
    </row>
    <row r="1076" spans="1:10" x14ac:dyDescent="0.3">
      <c r="A1076" s="7"/>
      <c r="D1076" s="8"/>
      <c r="J1076" s="7"/>
    </row>
    <row r="1077" spans="1:10" x14ac:dyDescent="0.3">
      <c r="A1077" s="7"/>
      <c r="D1077" s="8"/>
      <c r="J1077" s="7"/>
    </row>
    <row r="1078" spans="1:10" x14ac:dyDescent="0.3">
      <c r="A1078" s="7"/>
      <c r="D1078" s="8"/>
      <c r="J1078" s="7"/>
    </row>
    <row r="1079" spans="1:10" x14ac:dyDescent="0.3">
      <c r="A1079" s="7"/>
      <c r="D1079" s="8"/>
      <c r="J1079" s="7"/>
    </row>
    <row r="1080" spans="1:10" x14ac:dyDescent="0.3">
      <c r="A1080" s="7"/>
      <c r="D1080" s="8"/>
      <c r="J1080" s="7"/>
    </row>
    <row r="1081" spans="1:10" x14ac:dyDescent="0.3">
      <c r="A1081" s="7"/>
      <c r="D1081" s="8"/>
      <c r="J1081" s="7"/>
    </row>
    <row r="1082" spans="1:10" x14ac:dyDescent="0.3">
      <c r="A1082" s="7"/>
      <c r="D1082" s="8"/>
      <c r="J1082" s="7"/>
    </row>
    <row r="1083" spans="1:10" x14ac:dyDescent="0.3">
      <c r="A1083" s="7"/>
      <c r="D1083" s="8"/>
      <c r="J1083" s="7"/>
    </row>
    <row r="1084" spans="1:10" x14ac:dyDescent="0.3">
      <c r="A1084" s="7"/>
      <c r="D1084" s="8"/>
      <c r="J1084" s="7"/>
    </row>
    <row r="1085" spans="1:10" x14ac:dyDescent="0.3">
      <c r="A1085" s="7"/>
      <c r="D1085" s="8"/>
      <c r="J1085" s="7"/>
    </row>
    <row r="1086" spans="1:10" x14ac:dyDescent="0.3">
      <c r="A1086" s="7"/>
      <c r="D1086" s="8"/>
      <c r="J1086" s="7"/>
    </row>
    <row r="1087" spans="1:10" x14ac:dyDescent="0.3">
      <c r="A1087" s="7"/>
      <c r="D1087" s="8"/>
      <c r="J1087" s="7"/>
    </row>
    <row r="1088" spans="1:10" x14ac:dyDescent="0.3">
      <c r="A1088" s="7"/>
      <c r="D1088" s="8"/>
      <c r="J1088" s="7"/>
    </row>
    <row r="1089" spans="1:10" x14ac:dyDescent="0.3">
      <c r="A1089" s="7"/>
      <c r="D1089" s="8"/>
      <c r="J1089" s="7"/>
    </row>
    <row r="1090" spans="1:10" x14ac:dyDescent="0.3">
      <c r="A1090" s="7"/>
      <c r="D1090" s="8"/>
      <c r="J1090" s="7"/>
    </row>
    <row r="1091" spans="1:10" x14ac:dyDescent="0.3">
      <c r="A1091" s="7"/>
      <c r="D1091" s="8"/>
      <c r="J1091" s="7"/>
    </row>
    <row r="1092" spans="1:10" x14ac:dyDescent="0.3">
      <c r="A1092" s="7"/>
      <c r="D1092" s="8"/>
      <c r="J1092" s="7"/>
    </row>
    <row r="1093" spans="1:10" x14ac:dyDescent="0.3">
      <c r="A1093" s="7"/>
      <c r="D1093" s="8"/>
      <c r="J1093" s="7"/>
    </row>
    <row r="1094" spans="1:10" x14ac:dyDescent="0.3">
      <c r="A1094" s="7"/>
      <c r="D1094" s="8"/>
      <c r="J1094" s="7"/>
    </row>
    <row r="1095" spans="1:10" x14ac:dyDescent="0.3">
      <c r="A1095" s="7"/>
      <c r="D1095" s="8"/>
      <c r="J1095" s="7"/>
    </row>
    <row r="1096" spans="1:10" x14ac:dyDescent="0.3">
      <c r="A1096" s="7"/>
      <c r="D1096" s="8"/>
      <c r="J1096" s="7"/>
    </row>
    <row r="1097" spans="1:10" x14ac:dyDescent="0.3">
      <c r="A1097" s="7"/>
      <c r="D1097" s="8"/>
      <c r="J1097" s="7"/>
    </row>
    <row r="1098" spans="1:10" x14ac:dyDescent="0.3">
      <c r="A1098" s="7"/>
      <c r="D1098" s="8"/>
      <c r="J1098" s="7"/>
    </row>
    <row r="1099" spans="1:10" x14ac:dyDescent="0.3">
      <c r="A1099" s="7"/>
      <c r="D1099" s="8"/>
      <c r="J1099" s="7"/>
    </row>
    <row r="1100" spans="1:10" x14ac:dyDescent="0.3">
      <c r="A1100" s="7"/>
      <c r="D1100" s="8"/>
      <c r="J1100" s="7"/>
    </row>
    <row r="1101" spans="1:10" x14ac:dyDescent="0.3">
      <c r="A1101" s="7"/>
      <c r="D1101" s="8"/>
      <c r="J1101" s="7"/>
    </row>
    <row r="1102" spans="1:10" x14ac:dyDescent="0.3">
      <c r="A1102" s="7"/>
      <c r="D1102" s="8"/>
      <c r="J1102" s="7"/>
    </row>
    <row r="1103" spans="1:10" x14ac:dyDescent="0.3">
      <c r="A1103" s="7"/>
      <c r="D1103" s="8"/>
      <c r="J1103" s="7"/>
    </row>
    <row r="1104" spans="1:10" x14ac:dyDescent="0.3">
      <c r="A1104" s="7"/>
      <c r="D1104" s="8"/>
      <c r="J1104" s="7"/>
    </row>
    <row r="1105" spans="1:10" x14ac:dyDescent="0.3">
      <c r="A1105" s="7"/>
      <c r="D1105" s="8"/>
      <c r="J1105" s="7"/>
    </row>
    <row r="1106" spans="1:10" x14ac:dyDescent="0.3">
      <c r="A1106" s="7"/>
      <c r="D1106" s="8"/>
      <c r="J1106" s="7"/>
    </row>
    <row r="1107" spans="1:10" x14ac:dyDescent="0.3">
      <c r="A1107" s="7"/>
      <c r="D1107" s="8"/>
      <c r="J1107" s="7"/>
    </row>
    <row r="1108" spans="1:10" x14ac:dyDescent="0.3">
      <c r="A1108" s="7"/>
      <c r="D1108" s="8"/>
      <c r="J1108" s="7"/>
    </row>
    <row r="1109" spans="1:10" x14ac:dyDescent="0.3">
      <c r="A1109" s="7"/>
      <c r="D1109" s="8"/>
      <c r="J1109" s="7"/>
    </row>
    <row r="1110" spans="1:10" x14ac:dyDescent="0.3">
      <c r="A1110" s="7"/>
      <c r="D1110" s="8"/>
      <c r="J1110" s="7"/>
    </row>
    <row r="1111" spans="1:10" x14ac:dyDescent="0.3">
      <c r="A1111" s="7"/>
      <c r="D1111" s="8"/>
      <c r="J1111" s="7"/>
    </row>
    <row r="1112" spans="1:10" x14ac:dyDescent="0.3">
      <c r="A1112" s="7"/>
      <c r="D1112" s="8"/>
      <c r="J1112" s="7"/>
    </row>
    <row r="1113" spans="1:10" x14ac:dyDescent="0.3">
      <c r="A1113" s="7"/>
      <c r="D1113" s="8"/>
      <c r="J1113" s="7"/>
    </row>
    <row r="1114" spans="1:10" x14ac:dyDescent="0.3">
      <c r="A1114" s="7"/>
      <c r="D1114" s="8"/>
      <c r="J1114" s="7"/>
    </row>
    <row r="1115" spans="1:10" x14ac:dyDescent="0.3">
      <c r="A1115" s="7"/>
      <c r="D1115" s="8"/>
      <c r="J1115" s="7"/>
    </row>
    <row r="1116" spans="1:10" x14ac:dyDescent="0.3">
      <c r="A1116" s="7"/>
      <c r="D1116" s="8"/>
      <c r="J1116" s="7"/>
    </row>
    <row r="1117" spans="1:10" x14ac:dyDescent="0.3">
      <c r="A1117" s="7"/>
      <c r="D1117" s="8"/>
      <c r="J1117" s="7"/>
    </row>
    <row r="1118" spans="1:10" x14ac:dyDescent="0.3">
      <c r="A1118" s="7"/>
      <c r="D1118" s="8"/>
      <c r="J1118" s="7"/>
    </row>
    <row r="1119" spans="1:10" x14ac:dyDescent="0.3">
      <c r="A1119" s="7"/>
      <c r="D1119" s="8"/>
      <c r="J1119" s="7"/>
    </row>
    <row r="1120" spans="1:10" x14ac:dyDescent="0.3">
      <c r="A1120" s="7"/>
      <c r="D1120" s="8"/>
      <c r="J1120" s="7"/>
    </row>
    <row r="1121" spans="1:10" x14ac:dyDescent="0.3">
      <c r="A1121" s="7"/>
      <c r="D1121" s="8"/>
      <c r="J1121" s="7"/>
    </row>
    <row r="1122" spans="1:10" x14ac:dyDescent="0.3">
      <c r="A1122" s="7"/>
      <c r="D1122" s="8"/>
      <c r="J1122" s="7"/>
    </row>
    <row r="1123" spans="1:10" x14ac:dyDescent="0.3">
      <c r="A1123" s="7"/>
      <c r="D1123" s="8"/>
      <c r="J1123" s="7"/>
    </row>
    <row r="1124" spans="1:10" x14ac:dyDescent="0.3">
      <c r="A1124" s="7"/>
      <c r="D1124" s="8"/>
      <c r="J1124" s="7"/>
    </row>
    <row r="1125" spans="1:10" x14ac:dyDescent="0.3">
      <c r="A1125" s="7"/>
      <c r="D1125" s="8"/>
      <c r="J1125" s="7"/>
    </row>
    <row r="1126" spans="1:10" x14ac:dyDescent="0.3">
      <c r="A1126" s="7"/>
      <c r="D1126" s="8"/>
      <c r="J1126" s="7"/>
    </row>
    <row r="1127" spans="1:10" x14ac:dyDescent="0.3">
      <c r="A1127" s="7"/>
      <c r="D1127" s="8"/>
      <c r="J1127" s="7"/>
    </row>
    <row r="1128" spans="1:10" x14ac:dyDescent="0.3">
      <c r="A1128" s="7"/>
      <c r="D1128" s="8"/>
      <c r="J1128" s="7"/>
    </row>
    <row r="1129" spans="1:10" x14ac:dyDescent="0.3">
      <c r="A1129" s="7"/>
      <c r="D1129" s="8"/>
      <c r="J1129" s="7"/>
    </row>
    <row r="1130" spans="1:10" x14ac:dyDescent="0.3">
      <c r="A1130" s="7"/>
      <c r="D1130" s="8"/>
      <c r="J1130" s="7"/>
    </row>
    <row r="1131" spans="1:10" x14ac:dyDescent="0.3">
      <c r="A1131" s="7"/>
      <c r="D1131" s="8"/>
      <c r="J1131" s="7"/>
    </row>
    <row r="1132" spans="1:10" x14ac:dyDescent="0.3">
      <c r="A1132" s="7"/>
      <c r="D1132" s="8"/>
      <c r="J1132" s="7"/>
    </row>
    <row r="1133" spans="1:10" x14ac:dyDescent="0.3">
      <c r="A1133" s="7"/>
      <c r="D1133" s="8"/>
      <c r="J1133" s="7"/>
    </row>
    <row r="1134" spans="1:10" x14ac:dyDescent="0.3">
      <c r="A1134" s="7"/>
      <c r="D1134" s="8"/>
      <c r="J1134" s="7"/>
    </row>
    <row r="1135" spans="1:10" x14ac:dyDescent="0.3">
      <c r="A1135" s="7"/>
      <c r="D1135" s="8"/>
      <c r="J1135" s="7"/>
    </row>
    <row r="1136" spans="1:10" x14ac:dyDescent="0.3">
      <c r="A1136" s="7"/>
      <c r="D1136" s="8"/>
      <c r="J1136" s="7"/>
    </row>
    <row r="1137" spans="1:10" x14ac:dyDescent="0.3">
      <c r="A1137" s="7"/>
      <c r="D1137" s="8"/>
      <c r="J1137" s="7"/>
    </row>
    <row r="1138" spans="1:10" x14ac:dyDescent="0.3">
      <c r="A1138" s="7"/>
      <c r="D1138" s="8"/>
      <c r="J1138" s="7"/>
    </row>
    <row r="1139" spans="1:10" x14ac:dyDescent="0.3">
      <c r="A1139" s="7"/>
      <c r="D1139" s="8"/>
      <c r="J1139" s="7"/>
    </row>
    <row r="1140" spans="1:10" x14ac:dyDescent="0.3">
      <c r="A1140" s="7"/>
      <c r="D1140" s="8"/>
      <c r="J1140" s="7"/>
    </row>
    <row r="1141" spans="1:10" x14ac:dyDescent="0.3">
      <c r="A1141" s="7"/>
      <c r="D1141" s="8"/>
      <c r="J1141" s="7"/>
    </row>
    <row r="1142" spans="1:10" x14ac:dyDescent="0.3">
      <c r="A1142" s="7"/>
      <c r="D1142" s="8"/>
      <c r="J1142" s="7"/>
    </row>
    <row r="1143" spans="1:10" x14ac:dyDescent="0.3">
      <c r="A1143" s="7"/>
      <c r="D1143" s="8"/>
      <c r="J1143" s="7"/>
    </row>
    <row r="1144" spans="1:10" x14ac:dyDescent="0.3">
      <c r="A1144" s="7"/>
      <c r="D1144" s="8"/>
      <c r="J1144" s="7"/>
    </row>
    <row r="1145" spans="1:10" x14ac:dyDescent="0.3">
      <c r="A1145" s="7"/>
      <c r="D1145" s="8"/>
      <c r="J1145" s="7"/>
    </row>
    <row r="1146" spans="1:10" x14ac:dyDescent="0.3">
      <c r="A1146" s="7"/>
      <c r="D1146" s="8"/>
      <c r="J1146" s="7"/>
    </row>
    <row r="1147" spans="1:10" x14ac:dyDescent="0.3">
      <c r="A1147" s="7"/>
      <c r="D1147" s="8"/>
      <c r="J1147" s="7"/>
    </row>
    <row r="1148" spans="1:10" x14ac:dyDescent="0.3">
      <c r="A1148" s="7"/>
      <c r="D1148" s="8"/>
      <c r="J1148" s="7"/>
    </row>
    <row r="1149" spans="1:10" x14ac:dyDescent="0.3">
      <c r="A1149" s="7"/>
      <c r="D1149" s="8"/>
      <c r="J1149" s="7"/>
    </row>
    <row r="1150" spans="1:10" x14ac:dyDescent="0.3">
      <c r="A1150" s="7"/>
      <c r="D1150" s="8"/>
      <c r="J1150" s="7"/>
    </row>
    <row r="1151" spans="1:10" x14ac:dyDescent="0.3">
      <c r="A1151" s="7"/>
      <c r="D1151" s="8"/>
      <c r="J1151" s="7"/>
    </row>
    <row r="1152" spans="1:10" x14ac:dyDescent="0.3">
      <c r="A1152" s="7"/>
      <c r="D1152" s="8"/>
      <c r="J1152" s="7"/>
    </row>
    <row r="1153" spans="1:10" x14ac:dyDescent="0.3">
      <c r="A1153" s="7"/>
      <c r="D1153" s="8"/>
      <c r="J1153" s="7"/>
    </row>
    <row r="1154" spans="1:10" x14ac:dyDescent="0.3">
      <c r="A1154" s="7"/>
      <c r="D1154" s="8"/>
      <c r="J1154" s="7"/>
    </row>
    <row r="1155" spans="1:10" x14ac:dyDescent="0.3">
      <c r="A1155" s="7"/>
      <c r="D1155" s="8"/>
      <c r="J1155" s="7"/>
    </row>
    <row r="1156" spans="1:10" x14ac:dyDescent="0.3">
      <c r="A1156" s="7"/>
      <c r="D1156" s="8"/>
      <c r="J1156" s="7"/>
    </row>
    <row r="1157" spans="1:10" x14ac:dyDescent="0.3">
      <c r="A1157" s="7"/>
      <c r="D1157" s="8"/>
      <c r="J1157" s="7"/>
    </row>
    <row r="1158" spans="1:10" x14ac:dyDescent="0.3">
      <c r="A1158" s="7"/>
      <c r="D1158" s="8"/>
      <c r="J1158" s="7"/>
    </row>
    <row r="1159" spans="1:10" x14ac:dyDescent="0.3">
      <c r="A1159" s="7"/>
      <c r="D1159" s="8"/>
      <c r="J1159" s="7"/>
    </row>
    <row r="1160" spans="1:10" x14ac:dyDescent="0.3">
      <c r="A1160" s="7"/>
      <c r="D1160" s="8"/>
      <c r="J1160" s="7"/>
    </row>
    <row r="1161" spans="1:10" x14ac:dyDescent="0.3">
      <c r="A1161" s="7"/>
      <c r="D1161" s="8"/>
      <c r="J1161" s="7"/>
    </row>
    <row r="1162" spans="1:10" x14ac:dyDescent="0.3">
      <c r="A1162" s="7"/>
      <c r="D1162" s="8"/>
      <c r="J1162" s="7"/>
    </row>
    <row r="1163" spans="1:10" x14ac:dyDescent="0.3">
      <c r="A1163" s="7"/>
      <c r="D1163" s="8"/>
      <c r="J1163" s="7"/>
    </row>
    <row r="1164" spans="1:10" x14ac:dyDescent="0.3">
      <c r="A1164" s="7"/>
      <c r="D1164" s="8"/>
      <c r="J1164" s="7"/>
    </row>
    <row r="1165" spans="1:10" x14ac:dyDescent="0.3">
      <c r="A1165" s="7"/>
      <c r="D1165" s="8"/>
      <c r="J1165" s="7"/>
    </row>
    <row r="1166" spans="1:10" x14ac:dyDescent="0.3">
      <c r="A1166" s="7"/>
      <c r="D1166" s="8"/>
      <c r="J1166" s="7"/>
    </row>
    <row r="1167" spans="1:10" x14ac:dyDescent="0.3">
      <c r="A1167" s="7"/>
      <c r="D1167" s="8"/>
      <c r="J1167" s="7"/>
    </row>
    <row r="1168" spans="1:10" x14ac:dyDescent="0.3">
      <c r="A1168" s="7"/>
      <c r="D1168" s="8"/>
      <c r="J1168" s="7"/>
    </row>
    <row r="1169" spans="1:10" x14ac:dyDescent="0.3">
      <c r="A1169" s="7"/>
      <c r="D1169" s="8"/>
      <c r="J1169" s="7"/>
    </row>
    <row r="1170" spans="1:10" x14ac:dyDescent="0.3">
      <c r="A1170" s="7"/>
      <c r="D1170" s="8"/>
      <c r="J1170" s="7"/>
    </row>
    <row r="1171" spans="1:10" x14ac:dyDescent="0.3">
      <c r="A1171" s="7"/>
      <c r="D1171" s="8"/>
      <c r="J1171" s="7"/>
    </row>
    <row r="1172" spans="1:10" x14ac:dyDescent="0.3">
      <c r="A1172" s="7"/>
      <c r="D1172" s="8"/>
      <c r="J1172" s="7"/>
    </row>
    <row r="1173" spans="1:10" x14ac:dyDescent="0.3">
      <c r="A1173" s="7"/>
      <c r="D1173" s="8"/>
      <c r="J1173" s="7"/>
    </row>
    <row r="1174" spans="1:10" x14ac:dyDescent="0.3">
      <c r="A1174" s="7"/>
      <c r="D1174" s="8"/>
      <c r="J1174" s="7"/>
    </row>
    <row r="1175" spans="1:10" x14ac:dyDescent="0.3">
      <c r="A1175" s="7"/>
      <c r="D1175" s="8"/>
      <c r="J1175" s="7"/>
    </row>
    <row r="1176" spans="1:10" x14ac:dyDescent="0.3">
      <c r="A1176" s="7"/>
      <c r="D1176" s="8"/>
      <c r="J1176" s="7"/>
    </row>
    <row r="1177" spans="1:10" x14ac:dyDescent="0.3">
      <c r="A1177" s="7"/>
      <c r="D1177" s="8"/>
      <c r="J1177" s="7"/>
    </row>
    <row r="1178" spans="1:10" x14ac:dyDescent="0.3">
      <c r="A1178" s="7"/>
      <c r="D1178" s="8"/>
      <c r="J1178" s="7"/>
    </row>
    <row r="1179" spans="1:10" x14ac:dyDescent="0.3">
      <c r="A1179" s="7"/>
      <c r="D1179" s="8"/>
      <c r="J1179" s="7"/>
    </row>
    <row r="1180" spans="1:10" x14ac:dyDescent="0.3">
      <c r="A1180" s="7"/>
      <c r="D1180" s="8"/>
      <c r="J1180" s="7"/>
    </row>
    <row r="1181" spans="1:10" x14ac:dyDescent="0.3">
      <c r="A1181" s="7"/>
      <c r="D1181" s="8"/>
      <c r="J1181" s="7"/>
    </row>
    <row r="1182" spans="1:10" x14ac:dyDescent="0.3">
      <c r="A1182" s="7"/>
      <c r="D1182" s="8"/>
      <c r="J1182" s="7"/>
    </row>
    <row r="1183" spans="1:10" x14ac:dyDescent="0.3">
      <c r="A1183" s="7"/>
      <c r="D1183" s="8"/>
      <c r="J1183" s="7"/>
    </row>
    <row r="1184" spans="1:10" x14ac:dyDescent="0.3">
      <c r="A1184" s="7"/>
      <c r="D1184" s="8"/>
      <c r="J1184" s="7"/>
    </row>
    <row r="1185" spans="1:10" x14ac:dyDescent="0.3">
      <c r="A1185" s="7"/>
      <c r="D1185" s="8"/>
      <c r="J1185" s="7"/>
    </row>
    <row r="1186" spans="1:10" x14ac:dyDescent="0.3">
      <c r="A1186" s="7"/>
      <c r="D1186" s="8"/>
      <c r="J1186" s="7"/>
    </row>
    <row r="1187" spans="1:10" x14ac:dyDescent="0.3">
      <c r="A1187" s="7"/>
      <c r="D1187" s="8"/>
      <c r="J1187" s="7"/>
    </row>
    <row r="1188" spans="1:10" x14ac:dyDescent="0.3">
      <c r="A1188" s="7"/>
      <c r="D1188" s="8"/>
      <c r="J1188" s="7"/>
    </row>
    <row r="1189" spans="1:10" x14ac:dyDescent="0.3">
      <c r="A1189" s="7"/>
      <c r="D1189" s="8"/>
      <c r="J1189" s="7"/>
    </row>
    <row r="1190" spans="1:10" x14ac:dyDescent="0.3">
      <c r="A1190" s="7"/>
      <c r="D1190" s="8"/>
      <c r="J1190" s="7"/>
    </row>
    <row r="1191" spans="1:10" x14ac:dyDescent="0.3">
      <c r="A1191" s="7"/>
      <c r="D1191" s="8"/>
      <c r="J1191" s="7"/>
    </row>
    <row r="1192" spans="1:10" x14ac:dyDescent="0.3">
      <c r="A1192" s="7"/>
      <c r="D1192" s="8"/>
      <c r="J1192" s="7"/>
    </row>
    <row r="1193" spans="1:10" x14ac:dyDescent="0.3">
      <c r="A1193" s="7"/>
      <c r="D1193" s="8"/>
      <c r="J1193" s="7"/>
    </row>
    <row r="1194" spans="1:10" x14ac:dyDescent="0.3">
      <c r="A1194" s="7"/>
      <c r="D1194" s="8"/>
      <c r="J1194" s="7"/>
    </row>
    <row r="1195" spans="1:10" x14ac:dyDescent="0.3">
      <c r="A1195" s="7"/>
      <c r="D1195" s="8"/>
      <c r="J1195" s="7"/>
    </row>
    <row r="1196" spans="1:10" x14ac:dyDescent="0.3">
      <c r="A1196" s="7"/>
      <c r="D1196" s="8"/>
      <c r="J1196" s="7"/>
    </row>
    <row r="1197" spans="1:10" x14ac:dyDescent="0.3">
      <c r="A1197" s="7"/>
      <c r="D1197" s="8"/>
      <c r="J1197" s="7"/>
    </row>
    <row r="1198" spans="1:10" x14ac:dyDescent="0.3">
      <c r="A1198" s="7"/>
      <c r="D1198" s="8"/>
      <c r="J1198" s="7"/>
    </row>
    <row r="1199" spans="1:10" x14ac:dyDescent="0.3">
      <c r="A1199" s="7"/>
      <c r="D1199" s="8"/>
      <c r="J1199" s="7"/>
    </row>
    <row r="1200" spans="1:10" x14ac:dyDescent="0.3">
      <c r="A1200" s="7"/>
      <c r="D1200" s="8"/>
      <c r="J1200" s="7"/>
    </row>
    <row r="1201" spans="1:10" x14ac:dyDescent="0.3">
      <c r="A1201" s="7"/>
      <c r="D1201" s="8"/>
      <c r="J1201" s="7"/>
    </row>
    <row r="1202" spans="1:10" x14ac:dyDescent="0.3">
      <c r="A1202" s="7"/>
      <c r="D1202" s="8"/>
      <c r="J1202" s="7"/>
    </row>
    <row r="1203" spans="1:10" x14ac:dyDescent="0.3">
      <c r="A1203" s="7"/>
      <c r="D1203" s="8"/>
      <c r="J1203" s="7"/>
    </row>
    <row r="1204" spans="1:10" x14ac:dyDescent="0.3">
      <c r="A1204" s="7"/>
      <c r="D1204" s="8"/>
      <c r="J1204" s="7"/>
    </row>
    <row r="1205" spans="1:10" x14ac:dyDescent="0.3">
      <c r="A1205" s="7"/>
      <c r="D1205" s="8"/>
      <c r="J1205" s="7"/>
    </row>
    <row r="1206" spans="1:10" x14ac:dyDescent="0.3">
      <c r="A1206" s="7"/>
      <c r="D1206" s="8"/>
      <c r="J1206" s="7"/>
    </row>
    <row r="1207" spans="1:10" x14ac:dyDescent="0.3">
      <c r="A1207" s="7"/>
      <c r="D1207" s="8"/>
      <c r="J1207" s="7"/>
    </row>
    <row r="1208" spans="1:10" x14ac:dyDescent="0.3">
      <c r="A1208" s="7"/>
      <c r="D1208" s="8"/>
      <c r="J1208" s="7"/>
    </row>
    <row r="1209" spans="1:10" x14ac:dyDescent="0.3">
      <c r="A1209" s="7"/>
      <c r="D1209" s="8"/>
      <c r="J1209" s="7"/>
    </row>
    <row r="1210" spans="1:10" x14ac:dyDescent="0.3">
      <c r="A1210" s="7"/>
      <c r="D1210" s="8"/>
      <c r="J1210" s="7"/>
    </row>
    <row r="1211" spans="1:10" x14ac:dyDescent="0.3">
      <c r="A1211" s="7"/>
      <c r="D1211" s="8"/>
      <c r="J1211" s="7"/>
    </row>
    <row r="1212" spans="1:10" x14ac:dyDescent="0.3">
      <c r="A1212" s="7"/>
      <c r="D1212" s="8"/>
      <c r="J1212" s="7"/>
    </row>
    <row r="1213" spans="1:10" x14ac:dyDescent="0.3">
      <c r="A1213" s="7"/>
      <c r="D1213" s="8"/>
      <c r="J1213" s="7"/>
    </row>
    <row r="1214" spans="1:10" x14ac:dyDescent="0.3">
      <c r="A1214" s="7"/>
      <c r="D1214" s="8"/>
      <c r="J1214" s="7"/>
    </row>
    <row r="1215" spans="1:10" x14ac:dyDescent="0.3">
      <c r="A1215" s="7"/>
      <c r="D1215" s="8"/>
      <c r="J1215" s="7"/>
    </row>
    <row r="1216" spans="1:10" x14ac:dyDescent="0.3">
      <c r="A1216" s="7"/>
      <c r="D1216" s="8"/>
      <c r="J1216" s="7"/>
    </row>
    <row r="1217" spans="1:10" x14ac:dyDescent="0.3">
      <c r="A1217" s="7"/>
      <c r="D1217" s="8"/>
      <c r="J1217" s="7"/>
    </row>
    <row r="1218" spans="1:10" x14ac:dyDescent="0.3">
      <c r="A1218" s="7"/>
      <c r="D1218" s="8"/>
      <c r="J1218" s="7"/>
    </row>
    <row r="1219" spans="1:10" x14ac:dyDescent="0.3">
      <c r="A1219" s="7"/>
      <c r="D1219" s="8"/>
      <c r="J1219" s="7"/>
    </row>
    <row r="1220" spans="1:10" x14ac:dyDescent="0.3">
      <c r="A1220" s="7"/>
      <c r="D1220" s="8"/>
      <c r="J1220" s="7"/>
    </row>
    <row r="1221" spans="1:10" x14ac:dyDescent="0.3">
      <c r="A1221" s="7"/>
      <c r="D1221" s="8"/>
      <c r="J1221" s="7"/>
    </row>
    <row r="1222" spans="1:10" x14ac:dyDescent="0.3">
      <c r="A1222" s="7"/>
      <c r="D1222" s="8"/>
      <c r="J1222" s="7"/>
    </row>
    <row r="1223" spans="1:10" x14ac:dyDescent="0.3">
      <c r="A1223" s="7"/>
      <c r="D1223" s="8"/>
      <c r="J1223" s="7"/>
    </row>
    <row r="1224" spans="1:10" x14ac:dyDescent="0.3">
      <c r="A1224" s="7"/>
      <c r="D1224" s="8"/>
      <c r="J1224" s="7"/>
    </row>
    <row r="1225" spans="1:10" x14ac:dyDescent="0.3">
      <c r="A1225" s="7"/>
      <c r="D1225" s="8"/>
      <c r="J1225" s="7"/>
    </row>
    <row r="1226" spans="1:10" x14ac:dyDescent="0.3">
      <c r="A1226" s="7"/>
      <c r="D1226" s="8"/>
      <c r="J1226" s="7"/>
    </row>
    <row r="1227" spans="1:10" x14ac:dyDescent="0.3">
      <c r="A1227" s="7"/>
      <c r="D1227" s="8"/>
      <c r="J1227" s="7"/>
    </row>
    <row r="1228" spans="1:10" x14ac:dyDescent="0.3">
      <c r="A1228" s="7"/>
      <c r="D1228" s="8"/>
      <c r="J1228" s="7"/>
    </row>
    <row r="1229" spans="1:10" x14ac:dyDescent="0.3">
      <c r="A1229" s="7"/>
      <c r="D1229" s="8"/>
      <c r="J1229" s="7"/>
    </row>
    <row r="1230" spans="1:10" x14ac:dyDescent="0.3">
      <c r="A1230" s="7"/>
      <c r="D1230" s="8"/>
      <c r="J1230" s="7"/>
    </row>
    <row r="1231" spans="1:10" x14ac:dyDescent="0.3">
      <c r="A1231" s="7"/>
      <c r="D1231" s="8"/>
      <c r="J1231" s="7"/>
    </row>
    <row r="1232" spans="1:10" x14ac:dyDescent="0.3">
      <c r="A1232" s="7"/>
      <c r="D1232" s="8"/>
      <c r="J1232" s="7"/>
    </row>
    <row r="1233" spans="1:10" x14ac:dyDescent="0.3">
      <c r="A1233" s="7"/>
      <c r="D1233" s="8"/>
      <c r="J1233" s="7"/>
    </row>
    <row r="1234" spans="1:10" x14ac:dyDescent="0.3">
      <c r="A1234" s="7"/>
      <c r="D1234" s="8"/>
      <c r="J1234" s="7"/>
    </row>
    <row r="1235" spans="1:10" x14ac:dyDescent="0.3">
      <c r="A1235" s="7"/>
      <c r="D1235" s="8"/>
      <c r="J1235" s="7"/>
    </row>
    <row r="1236" spans="1:10" x14ac:dyDescent="0.3">
      <c r="A1236" s="7"/>
      <c r="D1236" s="8"/>
      <c r="J1236" s="7"/>
    </row>
    <row r="1237" spans="1:10" x14ac:dyDescent="0.3">
      <c r="A1237" s="7"/>
      <c r="D1237" s="8"/>
      <c r="J1237" s="7"/>
    </row>
    <row r="1238" spans="1:10" x14ac:dyDescent="0.3">
      <c r="A1238" s="7"/>
      <c r="D1238" s="8"/>
      <c r="J1238" s="7"/>
    </row>
    <row r="1239" spans="1:10" x14ac:dyDescent="0.3">
      <c r="A1239" s="7"/>
      <c r="D1239" s="8"/>
      <c r="J1239" s="7"/>
    </row>
    <row r="1240" spans="1:10" x14ac:dyDescent="0.3">
      <c r="A1240" s="7"/>
      <c r="D1240" s="8"/>
      <c r="J1240" s="7"/>
    </row>
    <row r="1241" spans="1:10" x14ac:dyDescent="0.3">
      <c r="A1241" s="7"/>
      <c r="D1241" s="8"/>
      <c r="J1241" s="7"/>
    </row>
    <row r="1242" spans="1:10" x14ac:dyDescent="0.3">
      <c r="A1242" s="7"/>
      <c r="D1242" s="8"/>
      <c r="J1242" s="7"/>
    </row>
    <row r="1243" spans="1:10" x14ac:dyDescent="0.3">
      <c r="A1243" s="7"/>
      <c r="D1243" s="8"/>
      <c r="J1243" s="7"/>
    </row>
    <row r="1244" spans="1:10" x14ac:dyDescent="0.3">
      <c r="A1244" s="7"/>
      <c r="D1244" s="8"/>
      <c r="J1244" s="7"/>
    </row>
    <row r="1245" spans="1:10" x14ac:dyDescent="0.3">
      <c r="A1245" s="7"/>
      <c r="D1245" s="8"/>
      <c r="J1245" s="7"/>
    </row>
    <row r="1246" spans="1:10" x14ac:dyDescent="0.3">
      <c r="A1246" s="7"/>
      <c r="D1246" s="8"/>
      <c r="J1246" s="7"/>
    </row>
    <row r="1247" spans="1:10" x14ac:dyDescent="0.3">
      <c r="A1247" s="7"/>
      <c r="D1247" s="8"/>
      <c r="J1247" s="7"/>
    </row>
    <row r="1248" spans="1:10" x14ac:dyDescent="0.3">
      <c r="A1248" s="7"/>
      <c r="D1248" s="8"/>
      <c r="J1248" s="7"/>
    </row>
    <row r="1249" spans="1:10" x14ac:dyDescent="0.3">
      <c r="A1249" s="7"/>
      <c r="D1249" s="8"/>
      <c r="J1249" s="7"/>
    </row>
    <row r="1250" spans="1:10" x14ac:dyDescent="0.3">
      <c r="A1250" s="7"/>
      <c r="D1250" s="8"/>
      <c r="J1250" s="7"/>
    </row>
    <row r="1251" spans="1:10" x14ac:dyDescent="0.3">
      <c r="A1251" s="7"/>
      <c r="D1251" s="8"/>
      <c r="J1251" s="7"/>
    </row>
    <row r="1252" spans="1:10" x14ac:dyDescent="0.3">
      <c r="A1252" s="7"/>
      <c r="D1252" s="8"/>
      <c r="J1252" s="7"/>
    </row>
    <row r="1253" spans="1:10" x14ac:dyDescent="0.3">
      <c r="A1253" s="7"/>
      <c r="D1253" s="8"/>
      <c r="J1253" s="7"/>
    </row>
    <row r="1254" spans="1:10" x14ac:dyDescent="0.3">
      <c r="A1254" s="7"/>
      <c r="D1254" s="8"/>
      <c r="J1254" s="7"/>
    </row>
    <row r="1255" spans="1:10" x14ac:dyDescent="0.3">
      <c r="A1255" s="7"/>
      <c r="D1255" s="8"/>
      <c r="J1255" s="7"/>
    </row>
    <row r="1256" spans="1:10" x14ac:dyDescent="0.3">
      <c r="A1256" s="7"/>
      <c r="D1256" s="8"/>
      <c r="J1256" s="7"/>
    </row>
    <row r="1257" spans="1:10" x14ac:dyDescent="0.3">
      <c r="A1257" s="7"/>
      <c r="D1257" s="8"/>
      <c r="J1257" s="7"/>
    </row>
    <row r="1258" spans="1:10" x14ac:dyDescent="0.3">
      <c r="A1258" s="7"/>
      <c r="D1258" s="8"/>
      <c r="J1258" s="7"/>
    </row>
    <row r="1259" spans="1:10" x14ac:dyDescent="0.3">
      <c r="A1259" s="7"/>
      <c r="D1259" s="8"/>
      <c r="J1259" s="7"/>
    </row>
    <row r="1260" spans="1:10" x14ac:dyDescent="0.3">
      <c r="A1260" s="7"/>
      <c r="D1260" s="8"/>
      <c r="J1260" s="7"/>
    </row>
    <row r="1261" spans="1:10" x14ac:dyDescent="0.3">
      <c r="A1261" s="7"/>
      <c r="D1261" s="8"/>
      <c r="J1261" s="7"/>
    </row>
    <row r="1262" spans="1:10" x14ac:dyDescent="0.3">
      <c r="A1262" s="7"/>
      <c r="D1262" s="8"/>
      <c r="J1262" s="7"/>
    </row>
    <row r="1263" spans="1:10" x14ac:dyDescent="0.3">
      <c r="A1263" s="7"/>
      <c r="D1263" s="8"/>
      <c r="J1263" s="7"/>
    </row>
    <row r="1264" spans="1:10" x14ac:dyDescent="0.3">
      <c r="A1264" s="7"/>
      <c r="D1264" s="8"/>
      <c r="J1264" s="7"/>
    </row>
    <row r="1265" spans="1:10" x14ac:dyDescent="0.3">
      <c r="A1265" s="7"/>
      <c r="D1265" s="8"/>
      <c r="J1265" s="7"/>
    </row>
    <row r="1266" spans="1:10" x14ac:dyDescent="0.3">
      <c r="A1266" s="7"/>
      <c r="D1266" s="8"/>
      <c r="J1266" s="7"/>
    </row>
    <row r="1267" spans="1:10" x14ac:dyDescent="0.3">
      <c r="A1267" s="7"/>
      <c r="D1267" s="8"/>
      <c r="J1267" s="7"/>
    </row>
    <row r="1268" spans="1:10" x14ac:dyDescent="0.3">
      <c r="A1268" s="7"/>
      <c r="D1268" s="8"/>
      <c r="J1268" s="7"/>
    </row>
    <row r="1269" spans="1:10" x14ac:dyDescent="0.3">
      <c r="A1269" s="7"/>
      <c r="D1269" s="8"/>
      <c r="J1269" s="7"/>
    </row>
    <row r="1270" spans="1:10" x14ac:dyDescent="0.3">
      <c r="A1270" s="7"/>
      <c r="D1270" s="8"/>
      <c r="J1270" s="7"/>
    </row>
    <row r="1271" spans="1:10" x14ac:dyDescent="0.3">
      <c r="A1271" s="7"/>
      <c r="D1271" s="8"/>
      <c r="J1271" s="7"/>
    </row>
    <row r="1272" spans="1:10" x14ac:dyDescent="0.3">
      <c r="A1272" s="7"/>
      <c r="D1272" s="8"/>
      <c r="J1272" s="7"/>
    </row>
    <row r="1273" spans="1:10" x14ac:dyDescent="0.3">
      <c r="A1273" s="7"/>
      <c r="D1273" s="8"/>
      <c r="J1273" s="7"/>
    </row>
    <row r="1274" spans="1:10" x14ac:dyDescent="0.3">
      <c r="A1274" s="7"/>
      <c r="D1274" s="8"/>
      <c r="J1274" s="7"/>
    </row>
    <row r="1275" spans="1:10" x14ac:dyDescent="0.3">
      <c r="A1275" s="7"/>
      <c r="D1275" s="8"/>
      <c r="J1275" s="7"/>
    </row>
    <row r="1276" spans="1:10" x14ac:dyDescent="0.3">
      <c r="A1276" s="7"/>
      <c r="D1276" s="8"/>
      <c r="J1276" s="7"/>
    </row>
    <row r="1277" spans="1:10" x14ac:dyDescent="0.3">
      <c r="A1277" s="7"/>
      <c r="D1277" s="8"/>
      <c r="J1277" s="7"/>
    </row>
    <row r="1278" spans="1:10" x14ac:dyDescent="0.3">
      <c r="A1278" s="7"/>
      <c r="D1278" s="8"/>
      <c r="J1278" s="7"/>
    </row>
    <row r="1279" spans="1:10" x14ac:dyDescent="0.3">
      <c r="A1279" s="7"/>
      <c r="D1279" s="8"/>
      <c r="J1279" s="7"/>
    </row>
    <row r="1280" spans="1:10" x14ac:dyDescent="0.3">
      <c r="A1280" s="7"/>
      <c r="D1280" s="8"/>
      <c r="J1280" s="7"/>
    </row>
    <row r="1281" spans="1:10" x14ac:dyDescent="0.3">
      <c r="A1281" s="7"/>
      <c r="D1281" s="8"/>
      <c r="J1281" s="7"/>
    </row>
    <row r="1282" spans="1:10" x14ac:dyDescent="0.3">
      <c r="A1282" s="7"/>
      <c r="D1282" s="8"/>
      <c r="J1282" s="7"/>
    </row>
    <row r="1283" spans="1:10" x14ac:dyDescent="0.3">
      <c r="A1283" s="7"/>
      <c r="D1283" s="8"/>
      <c r="J1283" s="7"/>
    </row>
    <row r="1284" spans="1:10" x14ac:dyDescent="0.3">
      <c r="A1284" s="7"/>
      <c r="D1284" s="8"/>
      <c r="J1284" s="7"/>
    </row>
    <row r="1285" spans="1:10" x14ac:dyDescent="0.3">
      <c r="A1285" s="7"/>
      <c r="D1285" s="8"/>
      <c r="J1285" s="7"/>
    </row>
    <row r="1286" spans="1:10" x14ac:dyDescent="0.3">
      <c r="A1286" s="7"/>
      <c r="D1286" s="8"/>
      <c r="J1286" s="7"/>
    </row>
    <row r="1287" spans="1:10" x14ac:dyDescent="0.3">
      <c r="A1287" s="7"/>
      <c r="D1287" s="8"/>
      <c r="J1287" s="7"/>
    </row>
    <row r="1288" spans="1:10" x14ac:dyDescent="0.3">
      <c r="A1288" s="7"/>
      <c r="D1288" s="8"/>
      <c r="J1288" s="7"/>
    </row>
    <row r="1289" spans="1:10" x14ac:dyDescent="0.3">
      <c r="A1289" s="7"/>
      <c r="D1289" s="8"/>
      <c r="J1289" s="7"/>
    </row>
    <row r="1290" spans="1:10" x14ac:dyDescent="0.3">
      <c r="A1290" s="7"/>
      <c r="D1290" s="8"/>
      <c r="J1290" s="7"/>
    </row>
    <row r="1291" spans="1:10" x14ac:dyDescent="0.3">
      <c r="A1291" s="7"/>
      <c r="D1291" s="8"/>
      <c r="J1291" s="7"/>
    </row>
    <row r="1292" spans="1:10" x14ac:dyDescent="0.3">
      <c r="A1292" s="7"/>
      <c r="D1292" s="8"/>
      <c r="J1292" s="7"/>
    </row>
    <row r="1293" spans="1:10" x14ac:dyDescent="0.3">
      <c r="A1293" s="7"/>
      <c r="D1293" s="8"/>
      <c r="J1293" s="7"/>
    </row>
    <row r="1294" spans="1:10" x14ac:dyDescent="0.3">
      <c r="A1294" s="7"/>
      <c r="D1294" s="8"/>
      <c r="J1294" s="7"/>
    </row>
    <row r="1295" spans="1:10" x14ac:dyDescent="0.3">
      <c r="A1295" s="7"/>
      <c r="D1295" s="8"/>
      <c r="J1295" s="7"/>
    </row>
    <row r="1296" spans="1:10" x14ac:dyDescent="0.3">
      <c r="A1296" s="7"/>
      <c r="D1296" s="8"/>
      <c r="J1296" s="7"/>
    </row>
    <row r="1297" spans="1:10" x14ac:dyDescent="0.3">
      <c r="A1297" s="7"/>
      <c r="D1297" s="8"/>
      <c r="J1297" s="7"/>
    </row>
    <row r="1298" spans="1:10" x14ac:dyDescent="0.3">
      <c r="A1298" s="7"/>
      <c r="D1298" s="8"/>
      <c r="J1298" s="7"/>
    </row>
    <row r="1299" spans="1:10" x14ac:dyDescent="0.3">
      <c r="A1299" s="7"/>
      <c r="D1299" s="8"/>
      <c r="J1299" s="7"/>
    </row>
    <row r="1300" spans="1:10" x14ac:dyDescent="0.3">
      <c r="A1300" s="7"/>
      <c r="D1300" s="8"/>
      <c r="J1300" s="7"/>
    </row>
    <row r="1301" spans="1:10" x14ac:dyDescent="0.3">
      <c r="A1301" s="7"/>
      <c r="D1301" s="8"/>
      <c r="J1301" s="7"/>
    </row>
    <row r="1302" spans="1:10" x14ac:dyDescent="0.3">
      <c r="A1302" s="7"/>
      <c r="D1302" s="8"/>
      <c r="J1302" s="7"/>
    </row>
    <row r="1303" spans="1:10" x14ac:dyDescent="0.3">
      <c r="A1303" s="7"/>
      <c r="D1303" s="8"/>
      <c r="J1303" s="7"/>
    </row>
    <row r="1304" spans="1:10" x14ac:dyDescent="0.3">
      <c r="A1304" s="7"/>
      <c r="D1304" s="8"/>
      <c r="J1304" s="7"/>
    </row>
    <row r="1305" spans="1:10" x14ac:dyDescent="0.3">
      <c r="A1305" s="7"/>
      <c r="D1305" s="8"/>
      <c r="J1305" s="7"/>
    </row>
    <row r="1306" spans="1:10" x14ac:dyDescent="0.3">
      <c r="A1306" s="7"/>
      <c r="D1306" s="8"/>
      <c r="J1306" s="7"/>
    </row>
    <row r="1307" spans="1:10" x14ac:dyDescent="0.3">
      <c r="A1307" s="7"/>
      <c r="D1307" s="8"/>
      <c r="J1307" s="7"/>
    </row>
    <row r="1308" spans="1:10" x14ac:dyDescent="0.3">
      <c r="A1308" s="7"/>
      <c r="D1308" s="8"/>
      <c r="J1308" s="7"/>
    </row>
    <row r="1309" spans="1:10" x14ac:dyDescent="0.3">
      <c r="A1309" s="7"/>
      <c r="D1309" s="8"/>
      <c r="J1309" s="7"/>
    </row>
    <row r="1310" spans="1:10" x14ac:dyDescent="0.3">
      <c r="A1310" s="7"/>
      <c r="D1310" s="8"/>
      <c r="J1310" s="7"/>
    </row>
    <row r="1311" spans="1:10" x14ac:dyDescent="0.3">
      <c r="A1311" s="7"/>
      <c r="D1311" s="8"/>
      <c r="J1311" s="7"/>
    </row>
    <row r="1312" spans="1:10" x14ac:dyDescent="0.3">
      <c r="A1312" s="7"/>
      <c r="D1312" s="8"/>
      <c r="J1312" s="7"/>
    </row>
    <row r="1313" spans="1:10" x14ac:dyDescent="0.3">
      <c r="A1313" s="7"/>
      <c r="D1313" s="8"/>
      <c r="J1313" s="7"/>
    </row>
    <row r="1314" spans="1:10" x14ac:dyDescent="0.3">
      <c r="A1314" s="7"/>
      <c r="D1314" s="8"/>
      <c r="J1314" s="7"/>
    </row>
    <row r="1315" spans="1:10" x14ac:dyDescent="0.3">
      <c r="A1315" s="7"/>
      <c r="D1315" s="8"/>
      <c r="J1315" s="7"/>
    </row>
    <row r="1316" spans="1:10" x14ac:dyDescent="0.3">
      <c r="A1316" s="7"/>
      <c r="D1316" s="8"/>
      <c r="J1316" s="7"/>
    </row>
    <row r="1317" spans="1:10" x14ac:dyDescent="0.3">
      <c r="A1317" s="7"/>
      <c r="D1317" s="8"/>
      <c r="J1317" s="7"/>
    </row>
    <row r="1318" spans="1:10" x14ac:dyDescent="0.3">
      <c r="A1318" s="7"/>
      <c r="D1318" s="8"/>
      <c r="J1318" s="7"/>
    </row>
    <row r="1319" spans="1:10" x14ac:dyDescent="0.3">
      <c r="A1319" s="7"/>
      <c r="D1319" s="8"/>
      <c r="J1319" s="7"/>
    </row>
    <row r="1320" spans="1:10" x14ac:dyDescent="0.3">
      <c r="A1320" s="7"/>
      <c r="D1320" s="8"/>
      <c r="J1320" s="7"/>
    </row>
    <row r="1321" spans="1:10" x14ac:dyDescent="0.3">
      <c r="A1321" s="7"/>
      <c r="D1321" s="8"/>
      <c r="J1321" s="7"/>
    </row>
    <row r="1322" spans="1:10" x14ac:dyDescent="0.3">
      <c r="A1322" s="7"/>
      <c r="D1322" s="8"/>
      <c r="J1322" s="7"/>
    </row>
    <row r="1323" spans="1:10" x14ac:dyDescent="0.3">
      <c r="A1323" s="7"/>
      <c r="D1323" s="8"/>
      <c r="J1323" s="7"/>
    </row>
    <row r="1324" spans="1:10" x14ac:dyDescent="0.3">
      <c r="A1324" s="7"/>
      <c r="D1324" s="8"/>
      <c r="J1324" s="7"/>
    </row>
    <row r="1325" spans="1:10" x14ac:dyDescent="0.3">
      <c r="A1325" s="7"/>
      <c r="D1325" s="8"/>
      <c r="J1325" s="7"/>
    </row>
    <row r="1326" spans="1:10" x14ac:dyDescent="0.3">
      <c r="A1326" s="7"/>
      <c r="D1326" s="8"/>
      <c r="J1326" s="7"/>
    </row>
    <row r="1327" spans="1:10" x14ac:dyDescent="0.3">
      <c r="A1327" s="7"/>
      <c r="D1327" s="8"/>
      <c r="J1327" s="7"/>
    </row>
    <row r="1328" spans="1:10" x14ac:dyDescent="0.3">
      <c r="A1328" s="7"/>
      <c r="D1328" s="8"/>
      <c r="J1328" s="7"/>
    </row>
    <row r="1329" spans="1:10" x14ac:dyDescent="0.3">
      <c r="A1329" s="7"/>
      <c r="D1329" s="8"/>
      <c r="J1329" s="7"/>
    </row>
    <row r="1330" spans="1:10" x14ac:dyDescent="0.3">
      <c r="A1330" s="7"/>
      <c r="D1330" s="8"/>
      <c r="J1330" s="7"/>
    </row>
    <row r="1331" spans="1:10" x14ac:dyDescent="0.3">
      <c r="A1331" s="7"/>
      <c r="D1331" s="8"/>
      <c r="J1331" s="7"/>
    </row>
    <row r="1332" spans="1:10" x14ac:dyDescent="0.3">
      <c r="A1332" s="7"/>
      <c r="D1332" s="8"/>
      <c r="J1332" s="7"/>
    </row>
    <row r="1333" spans="1:10" x14ac:dyDescent="0.3">
      <c r="A1333" s="7"/>
      <c r="D1333" s="8"/>
      <c r="J1333" s="7"/>
    </row>
    <row r="1334" spans="1:10" x14ac:dyDescent="0.3">
      <c r="A1334" s="7"/>
      <c r="D1334" s="8"/>
      <c r="J1334" s="7"/>
    </row>
    <row r="1335" spans="1:10" x14ac:dyDescent="0.3">
      <c r="A1335" s="7"/>
      <c r="D1335" s="8"/>
      <c r="J1335" s="7"/>
    </row>
    <row r="1336" spans="1:10" x14ac:dyDescent="0.3">
      <c r="A1336" s="7"/>
      <c r="D1336" s="8"/>
      <c r="J1336" s="7"/>
    </row>
    <row r="1337" spans="1:10" x14ac:dyDescent="0.3">
      <c r="A1337" s="7"/>
      <c r="D1337" s="8"/>
      <c r="J1337" s="7"/>
    </row>
    <row r="1338" spans="1:10" x14ac:dyDescent="0.3">
      <c r="A1338" s="7"/>
      <c r="D1338" s="8"/>
      <c r="J1338" s="7"/>
    </row>
    <row r="1339" spans="1:10" x14ac:dyDescent="0.3">
      <c r="A1339" s="7"/>
      <c r="D1339" s="8"/>
      <c r="J1339" s="7"/>
    </row>
    <row r="1340" spans="1:10" x14ac:dyDescent="0.3">
      <c r="A1340" s="7"/>
      <c r="D1340" s="8"/>
      <c r="J1340" s="7"/>
    </row>
    <row r="1341" spans="1:10" x14ac:dyDescent="0.3">
      <c r="A1341" s="7"/>
      <c r="D1341" s="8"/>
      <c r="J1341" s="7"/>
    </row>
    <row r="1342" spans="1:10" x14ac:dyDescent="0.3">
      <c r="A1342" s="7"/>
      <c r="D1342" s="8"/>
      <c r="J1342" s="7"/>
    </row>
    <row r="1343" spans="1:10" x14ac:dyDescent="0.3">
      <c r="A1343" s="7"/>
      <c r="D1343" s="8"/>
      <c r="J1343" s="7"/>
    </row>
    <row r="1344" spans="1:10" x14ac:dyDescent="0.3">
      <c r="A1344" s="7"/>
      <c r="D1344" s="8"/>
      <c r="J1344" s="7"/>
    </row>
    <row r="1345" spans="1:10" x14ac:dyDescent="0.3">
      <c r="A1345" s="7"/>
      <c r="D1345" s="8"/>
      <c r="J1345" s="7"/>
    </row>
    <row r="1346" spans="1:10" x14ac:dyDescent="0.3">
      <c r="A1346" s="7"/>
      <c r="D1346" s="8"/>
      <c r="J1346" s="7"/>
    </row>
    <row r="1347" spans="1:10" x14ac:dyDescent="0.3">
      <c r="A1347" s="7"/>
      <c r="D1347" s="8"/>
      <c r="J1347" s="7"/>
    </row>
    <row r="1348" spans="1:10" x14ac:dyDescent="0.3">
      <c r="A1348" s="7"/>
      <c r="D1348" s="8"/>
      <c r="J1348" s="7"/>
    </row>
    <row r="1349" spans="1:10" x14ac:dyDescent="0.3">
      <c r="A1349" s="7"/>
      <c r="D1349" s="8"/>
      <c r="J1349" s="7"/>
    </row>
    <row r="1350" spans="1:10" x14ac:dyDescent="0.3">
      <c r="A1350" s="7"/>
      <c r="D1350" s="8"/>
      <c r="J1350" s="7"/>
    </row>
    <row r="1351" spans="1:10" x14ac:dyDescent="0.3">
      <c r="A1351" s="7"/>
      <c r="D1351" s="8"/>
      <c r="J1351" s="7"/>
    </row>
    <row r="1352" spans="1:10" x14ac:dyDescent="0.3">
      <c r="A1352" s="7"/>
      <c r="D1352" s="8"/>
      <c r="J1352" s="7"/>
    </row>
    <row r="1353" spans="1:10" x14ac:dyDescent="0.3">
      <c r="A1353" s="7"/>
      <c r="D1353" s="8"/>
      <c r="J1353" s="7"/>
    </row>
    <row r="1354" spans="1:10" x14ac:dyDescent="0.3">
      <c r="A1354" s="7"/>
      <c r="D1354" s="8"/>
      <c r="J1354" s="7"/>
    </row>
    <row r="1355" spans="1:10" x14ac:dyDescent="0.3">
      <c r="A1355" s="7"/>
      <c r="D1355" s="8"/>
      <c r="J1355" s="7"/>
    </row>
    <row r="1356" spans="1:10" x14ac:dyDescent="0.3">
      <c r="A1356" s="7"/>
      <c r="D1356" s="8"/>
      <c r="J1356" s="7"/>
    </row>
    <row r="1357" spans="1:10" x14ac:dyDescent="0.3">
      <c r="A1357" s="7"/>
      <c r="D1357" s="8"/>
      <c r="J1357" s="7"/>
    </row>
    <row r="1358" spans="1:10" x14ac:dyDescent="0.3">
      <c r="A1358" s="7"/>
      <c r="D1358" s="8"/>
      <c r="J1358" s="7"/>
    </row>
    <row r="1359" spans="1:10" x14ac:dyDescent="0.3">
      <c r="A1359" s="7"/>
      <c r="D1359" s="8"/>
      <c r="J1359" s="7"/>
    </row>
    <row r="1360" spans="1:10" x14ac:dyDescent="0.3">
      <c r="A1360" s="7"/>
      <c r="D1360" s="8"/>
      <c r="J1360" s="7"/>
    </row>
    <row r="1361" spans="1:10" x14ac:dyDescent="0.3">
      <c r="A1361" s="7"/>
      <c r="D1361" s="8"/>
      <c r="J1361" s="7"/>
    </row>
    <row r="1362" spans="1:10" x14ac:dyDescent="0.3">
      <c r="A1362" s="7"/>
      <c r="D1362" s="8"/>
      <c r="J1362" s="7"/>
    </row>
    <row r="1363" spans="1:10" x14ac:dyDescent="0.3">
      <c r="A1363" s="7"/>
      <c r="D1363" s="8"/>
      <c r="J1363" s="7"/>
    </row>
    <row r="1364" spans="1:10" x14ac:dyDescent="0.3">
      <c r="A1364" s="7"/>
      <c r="D1364" s="8"/>
      <c r="J1364" s="7"/>
    </row>
    <row r="1365" spans="1:10" x14ac:dyDescent="0.3">
      <c r="A1365" s="7"/>
      <c r="D1365" s="8"/>
      <c r="J1365" s="7"/>
    </row>
    <row r="1366" spans="1:10" x14ac:dyDescent="0.3">
      <c r="A1366" s="7"/>
      <c r="D1366" s="8"/>
      <c r="J1366" s="7"/>
    </row>
    <row r="1367" spans="1:10" x14ac:dyDescent="0.3">
      <c r="A1367" s="7"/>
      <c r="D1367" s="8"/>
      <c r="J1367" s="7"/>
    </row>
    <row r="1368" spans="1:10" x14ac:dyDescent="0.3">
      <c r="A1368" s="7"/>
      <c r="D1368" s="8"/>
      <c r="J1368" s="7"/>
    </row>
    <row r="1369" spans="1:10" x14ac:dyDescent="0.3">
      <c r="A1369" s="7"/>
      <c r="D1369" s="8"/>
      <c r="J1369" s="7"/>
    </row>
    <row r="1370" spans="1:10" x14ac:dyDescent="0.3">
      <c r="A1370" s="7"/>
      <c r="D1370" s="8"/>
      <c r="J1370" s="7"/>
    </row>
    <row r="1371" spans="1:10" x14ac:dyDescent="0.3">
      <c r="A1371" s="7"/>
      <c r="D1371" s="8"/>
      <c r="J1371" s="7"/>
    </row>
    <row r="1372" spans="1:10" x14ac:dyDescent="0.3">
      <c r="A1372" s="7"/>
      <c r="D1372" s="8"/>
      <c r="J1372" s="7"/>
    </row>
    <row r="1373" spans="1:10" x14ac:dyDescent="0.3">
      <c r="A1373" s="7"/>
      <c r="D1373" s="8"/>
      <c r="J1373" s="7"/>
    </row>
    <row r="1374" spans="1:10" x14ac:dyDescent="0.3">
      <c r="A1374" s="7"/>
      <c r="D1374" s="8"/>
      <c r="J1374" s="7"/>
    </row>
    <row r="1375" spans="1:10" x14ac:dyDescent="0.3">
      <c r="A1375" s="7"/>
      <c r="D1375" s="8"/>
      <c r="J1375" s="7"/>
    </row>
    <row r="1376" spans="1:10" x14ac:dyDescent="0.3">
      <c r="A1376" s="7"/>
      <c r="D1376" s="8"/>
      <c r="J1376" s="7"/>
    </row>
    <row r="1377" spans="1:10" x14ac:dyDescent="0.3">
      <c r="A1377" s="7"/>
      <c r="D1377" s="8"/>
      <c r="J1377" s="7"/>
    </row>
    <row r="1378" spans="1:10" x14ac:dyDescent="0.3">
      <c r="A1378" s="7"/>
      <c r="D1378" s="8"/>
      <c r="J1378" s="7"/>
    </row>
    <row r="1379" spans="1:10" x14ac:dyDescent="0.3">
      <c r="A1379" s="7"/>
      <c r="D1379" s="8"/>
      <c r="J1379" s="7"/>
    </row>
    <row r="1380" spans="1:10" x14ac:dyDescent="0.3">
      <c r="A1380" s="7"/>
      <c r="D1380" s="8"/>
      <c r="J1380" s="7"/>
    </row>
    <row r="1381" spans="1:10" x14ac:dyDescent="0.3">
      <c r="A1381" s="7"/>
      <c r="D1381" s="8"/>
      <c r="J1381" s="7"/>
    </row>
    <row r="1382" spans="1:10" x14ac:dyDescent="0.3">
      <c r="A1382" s="7"/>
      <c r="D1382" s="8"/>
      <c r="J1382" s="7"/>
    </row>
    <row r="1383" spans="1:10" x14ac:dyDescent="0.3">
      <c r="A1383" s="7"/>
      <c r="D1383" s="8"/>
      <c r="J1383" s="7"/>
    </row>
    <row r="1384" spans="1:10" x14ac:dyDescent="0.3">
      <c r="A1384" s="7"/>
      <c r="D1384" s="8"/>
      <c r="J1384" s="7"/>
    </row>
    <row r="1385" spans="1:10" x14ac:dyDescent="0.3">
      <c r="A1385" s="7"/>
      <c r="D1385" s="8"/>
      <c r="J1385" s="7"/>
    </row>
    <row r="1386" spans="1:10" x14ac:dyDescent="0.3">
      <c r="A1386" s="7"/>
      <c r="D1386" s="8"/>
      <c r="J1386" s="7"/>
    </row>
    <row r="1387" spans="1:10" x14ac:dyDescent="0.3">
      <c r="A1387" s="7"/>
      <c r="D1387" s="8"/>
      <c r="J1387" s="7"/>
    </row>
    <row r="1388" spans="1:10" x14ac:dyDescent="0.3">
      <c r="A1388" s="7"/>
      <c r="D1388" s="8"/>
      <c r="J1388" s="7"/>
    </row>
    <row r="1389" spans="1:10" x14ac:dyDescent="0.3">
      <c r="A1389" s="7"/>
      <c r="D1389" s="8"/>
      <c r="J1389" s="7"/>
    </row>
    <row r="1390" spans="1:10" x14ac:dyDescent="0.3">
      <c r="A1390" s="7"/>
      <c r="D1390" s="8"/>
      <c r="J1390" s="7"/>
    </row>
    <row r="1391" spans="1:10" x14ac:dyDescent="0.3">
      <c r="A1391" s="7"/>
      <c r="D1391" s="8"/>
      <c r="J1391" s="7"/>
    </row>
    <row r="1392" spans="1:10" x14ac:dyDescent="0.3">
      <c r="A1392" s="7"/>
      <c r="D1392" s="8"/>
      <c r="J1392" s="7"/>
    </row>
    <row r="1393" spans="1:10" x14ac:dyDescent="0.3">
      <c r="A1393" s="7"/>
      <c r="D1393" s="8"/>
      <c r="J1393" s="7"/>
    </row>
    <row r="1394" spans="1:10" x14ac:dyDescent="0.3">
      <c r="A1394" s="7"/>
      <c r="D1394" s="8"/>
      <c r="J1394" s="7"/>
    </row>
    <row r="1395" spans="1:10" x14ac:dyDescent="0.3">
      <c r="A1395" s="7"/>
      <c r="D1395" s="8"/>
      <c r="J1395" s="7"/>
    </row>
    <row r="1396" spans="1:10" x14ac:dyDescent="0.3">
      <c r="A1396" s="7"/>
      <c r="D1396" s="8"/>
      <c r="J1396" s="7"/>
    </row>
    <row r="1397" spans="1:10" x14ac:dyDescent="0.3">
      <c r="A1397" s="7"/>
      <c r="D1397" s="8"/>
      <c r="J1397" s="7"/>
    </row>
    <row r="1398" spans="1:10" x14ac:dyDescent="0.3">
      <c r="A1398" s="7"/>
      <c r="D1398" s="8"/>
      <c r="J1398" s="7"/>
    </row>
    <row r="1399" spans="1:10" x14ac:dyDescent="0.3">
      <c r="A1399" s="7"/>
      <c r="D1399" s="8"/>
      <c r="J1399" s="7"/>
    </row>
    <row r="1400" spans="1:10" x14ac:dyDescent="0.3">
      <c r="A1400" s="7"/>
      <c r="D1400" s="8"/>
      <c r="J1400" s="7"/>
    </row>
    <row r="1401" spans="1:10" x14ac:dyDescent="0.3">
      <c r="A1401" s="7"/>
      <c r="D1401" s="8"/>
      <c r="J1401" s="7"/>
    </row>
    <row r="1402" spans="1:10" x14ac:dyDescent="0.3">
      <c r="A1402" s="7"/>
      <c r="D1402" s="8"/>
      <c r="J1402" s="7"/>
    </row>
    <row r="1403" spans="1:10" x14ac:dyDescent="0.3">
      <c r="A1403" s="7"/>
      <c r="D1403" s="8"/>
      <c r="J1403" s="7"/>
    </row>
    <row r="1404" spans="1:10" x14ac:dyDescent="0.3">
      <c r="A1404" s="7"/>
      <c r="D1404" s="8"/>
      <c r="J1404" s="7"/>
    </row>
    <row r="1405" spans="1:10" x14ac:dyDescent="0.3">
      <c r="A1405" s="7"/>
      <c r="D1405" s="8"/>
      <c r="J1405" s="7"/>
    </row>
    <row r="1406" spans="1:10" x14ac:dyDescent="0.3">
      <c r="A1406" s="7"/>
      <c r="D1406" s="8"/>
      <c r="J1406" s="7"/>
    </row>
    <row r="1407" spans="1:10" x14ac:dyDescent="0.3">
      <c r="A1407" s="7"/>
      <c r="D1407" s="8"/>
      <c r="J1407" s="7"/>
    </row>
    <row r="1408" spans="1:10" x14ac:dyDescent="0.3">
      <c r="A1408" s="7"/>
      <c r="D1408" s="8"/>
      <c r="J1408" s="7"/>
    </row>
    <row r="1409" spans="1:10" x14ac:dyDescent="0.3">
      <c r="A1409" s="7"/>
      <c r="D1409" s="8"/>
      <c r="J1409" s="7"/>
    </row>
    <row r="1410" spans="1:10" x14ac:dyDescent="0.3">
      <c r="A1410" s="7"/>
      <c r="D1410" s="8"/>
      <c r="J1410" s="7"/>
    </row>
    <row r="1411" spans="1:10" x14ac:dyDescent="0.3">
      <c r="A1411" s="7"/>
      <c r="D1411" s="8"/>
      <c r="J1411" s="7"/>
    </row>
    <row r="1412" spans="1:10" x14ac:dyDescent="0.3">
      <c r="A1412" s="7"/>
      <c r="D1412" s="8"/>
      <c r="J1412" s="7"/>
    </row>
    <row r="1413" spans="1:10" x14ac:dyDescent="0.3">
      <c r="A1413" s="7"/>
      <c r="D1413" s="8"/>
      <c r="J1413" s="7"/>
    </row>
    <row r="1414" spans="1:10" x14ac:dyDescent="0.3">
      <c r="A1414" s="7"/>
      <c r="D1414" s="8"/>
      <c r="J1414" s="7"/>
    </row>
    <row r="1415" spans="1:10" x14ac:dyDescent="0.3">
      <c r="A1415" s="7"/>
      <c r="D1415" s="8"/>
      <c r="J1415" s="7"/>
    </row>
    <row r="1416" spans="1:10" x14ac:dyDescent="0.3">
      <c r="A1416" s="7"/>
      <c r="D1416" s="8"/>
      <c r="J1416" s="7"/>
    </row>
    <row r="1417" spans="1:10" x14ac:dyDescent="0.3">
      <c r="A1417" s="7"/>
      <c r="D1417" s="8"/>
      <c r="J1417" s="7"/>
    </row>
    <row r="1418" spans="1:10" x14ac:dyDescent="0.3">
      <c r="A1418" s="7"/>
      <c r="D1418" s="8"/>
      <c r="J1418" s="7"/>
    </row>
    <row r="1419" spans="1:10" x14ac:dyDescent="0.3">
      <c r="A1419" s="7"/>
      <c r="D1419" s="8"/>
      <c r="J1419" s="7"/>
    </row>
    <row r="1420" spans="1:10" x14ac:dyDescent="0.3">
      <c r="A1420" s="7"/>
      <c r="D1420" s="8"/>
      <c r="J1420" s="7"/>
    </row>
    <row r="1421" spans="1:10" x14ac:dyDescent="0.3">
      <c r="A1421" s="7"/>
      <c r="D1421" s="8"/>
      <c r="J1421" s="7"/>
    </row>
    <row r="1422" spans="1:10" x14ac:dyDescent="0.3">
      <c r="A1422" s="7"/>
      <c r="D1422" s="8"/>
      <c r="J1422" s="7"/>
    </row>
    <row r="1423" spans="1:10" x14ac:dyDescent="0.3">
      <c r="A1423" s="7"/>
      <c r="D1423" s="8"/>
      <c r="J1423" s="7"/>
    </row>
    <row r="1424" spans="1:10" x14ac:dyDescent="0.3">
      <c r="A1424" s="7"/>
      <c r="D1424" s="8"/>
      <c r="J1424" s="7"/>
    </row>
    <row r="1425" spans="1:10" x14ac:dyDescent="0.3">
      <c r="A1425" s="7"/>
      <c r="D1425" s="8"/>
      <c r="J1425" s="7"/>
    </row>
    <row r="1426" spans="1:10" x14ac:dyDescent="0.3">
      <c r="A1426" s="7"/>
      <c r="D1426" s="8"/>
      <c r="J1426" s="7"/>
    </row>
    <row r="1427" spans="1:10" x14ac:dyDescent="0.3">
      <c r="A1427" s="7"/>
      <c r="D1427" s="8"/>
      <c r="J1427" s="7"/>
    </row>
    <row r="1428" spans="1:10" x14ac:dyDescent="0.3">
      <c r="A1428" s="7"/>
      <c r="D1428" s="8"/>
      <c r="J1428" s="7"/>
    </row>
    <row r="1429" spans="1:10" x14ac:dyDescent="0.3">
      <c r="A1429" s="7"/>
      <c r="D1429" s="8"/>
      <c r="J1429" s="7"/>
    </row>
    <row r="1430" spans="1:10" x14ac:dyDescent="0.3">
      <c r="A1430" s="7"/>
      <c r="D1430" s="8"/>
      <c r="J1430" s="7"/>
    </row>
    <row r="1431" spans="1:10" x14ac:dyDescent="0.3">
      <c r="A1431" s="7"/>
      <c r="D1431" s="8"/>
      <c r="J1431" s="7"/>
    </row>
    <row r="1432" spans="1:10" x14ac:dyDescent="0.3">
      <c r="A1432" s="7"/>
      <c r="D1432" s="8"/>
      <c r="J1432" s="7"/>
    </row>
    <row r="1433" spans="1:10" x14ac:dyDescent="0.3">
      <c r="A1433" s="7"/>
      <c r="D1433" s="8"/>
      <c r="J1433" s="7"/>
    </row>
    <row r="1434" spans="1:10" x14ac:dyDescent="0.3">
      <c r="A1434" s="7"/>
      <c r="D1434" s="8"/>
      <c r="J1434" s="7"/>
    </row>
    <row r="1435" spans="1:10" x14ac:dyDescent="0.3">
      <c r="A1435" s="7"/>
      <c r="D1435" s="8"/>
      <c r="J1435" s="7"/>
    </row>
    <row r="1436" spans="1:10" x14ac:dyDescent="0.3">
      <c r="A1436" s="7"/>
      <c r="D1436" s="8"/>
      <c r="J1436" s="7"/>
    </row>
    <row r="1437" spans="1:10" x14ac:dyDescent="0.3">
      <c r="A1437" s="7"/>
      <c r="D1437" s="8"/>
      <c r="J1437" s="7"/>
    </row>
    <row r="1438" spans="1:10" x14ac:dyDescent="0.3">
      <c r="A1438" s="7"/>
      <c r="D1438" s="8"/>
      <c r="J1438" s="7"/>
    </row>
    <row r="1439" spans="1:10" x14ac:dyDescent="0.3">
      <c r="A1439" s="7"/>
      <c r="D1439" s="8"/>
      <c r="J1439" s="7"/>
    </row>
    <row r="1440" spans="1:10" x14ac:dyDescent="0.3">
      <c r="A1440" s="7"/>
      <c r="D1440" s="8"/>
      <c r="J1440" s="7"/>
    </row>
    <row r="1441" spans="1:10" x14ac:dyDescent="0.3">
      <c r="A1441" s="7"/>
      <c r="D1441" s="8"/>
      <c r="J1441" s="7"/>
    </row>
    <row r="1442" spans="1:10" x14ac:dyDescent="0.3">
      <c r="A1442" s="7"/>
      <c r="D1442" s="8"/>
      <c r="J1442" s="7"/>
    </row>
    <row r="1443" spans="1:10" x14ac:dyDescent="0.3">
      <c r="A1443" s="7"/>
      <c r="D1443" s="8"/>
      <c r="J1443" s="7"/>
    </row>
    <row r="1444" spans="1:10" x14ac:dyDescent="0.3">
      <c r="A1444" s="7"/>
      <c r="D1444" s="8"/>
      <c r="J1444" s="7"/>
    </row>
    <row r="1445" spans="1:10" x14ac:dyDescent="0.3">
      <c r="A1445" s="7"/>
      <c r="D1445" s="8"/>
      <c r="J1445" s="7"/>
    </row>
    <row r="1446" spans="1:10" x14ac:dyDescent="0.3">
      <c r="A1446" s="7"/>
      <c r="D1446" s="8"/>
      <c r="J1446" s="7"/>
    </row>
    <row r="1447" spans="1:10" x14ac:dyDescent="0.3">
      <c r="A1447" s="7"/>
      <c r="D1447" s="8"/>
      <c r="J1447" s="7"/>
    </row>
    <row r="1448" spans="1:10" x14ac:dyDescent="0.3">
      <c r="A1448" s="7"/>
      <c r="D1448" s="8"/>
      <c r="J1448" s="7"/>
    </row>
    <row r="1449" spans="1:10" x14ac:dyDescent="0.3">
      <c r="A1449" s="7"/>
      <c r="D1449" s="8"/>
      <c r="J1449" s="7"/>
    </row>
    <row r="1450" spans="1:10" x14ac:dyDescent="0.3">
      <c r="A1450" s="7"/>
      <c r="D1450" s="8"/>
      <c r="J1450" s="7"/>
    </row>
    <row r="1451" spans="1:10" x14ac:dyDescent="0.3">
      <c r="A1451" s="7"/>
      <c r="D1451" s="8"/>
      <c r="J1451" s="7"/>
    </row>
    <row r="1452" spans="1:10" x14ac:dyDescent="0.3">
      <c r="A1452" s="7"/>
      <c r="D1452" s="8"/>
      <c r="J1452" s="7"/>
    </row>
    <row r="1453" spans="1:10" x14ac:dyDescent="0.3">
      <c r="A1453" s="7"/>
      <c r="D1453" s="8"/>
      <c r="J1453" s="7"/>
    </row>
    <row r="1454" spans="1:10" x14ac:dyDescent="0.3">
      <c r="A1454" s="7"/>
      <c r="D1454" s="8"/>
      <c r="J1454" s="7"/>
    </row>
    <row r="1455" spans="1:10" x14ac:dyDescent="0.3">
      <c r="A1455" s="7"/>
      <c r="D1455" s="8"/>
      <c r="J1455" s="7"/>
    </row>
    <row r="1456" spans="1:10" x14ac:dyDescent="0.3">
      <c r="A1456" s="7"/>
      <c r="D1456" s="8"/>
      <c r="J1456" s="7"/>
    </row>
    <row r="1457" spans="1:10" x14ac:dyDescent="0.3">
      <c r="A1457" s="7"/>
      <c r="D1457" s="8"/>
      <c r="J1457" s="7"/>
    </row>
    <row r="1458" spans="1:10" x14ac:dyDescent="0.3">
      <c r="A1458" s="7"/>
      <c r="D1458" s="8"/>
      <c r="J1458" s="7"/>
    </row>
    <row r="1459" spans="1:10" x14ac:dyDescent="0.3">
      <c r="A1459" s="7"/>
      <c r="D1459" s="8"/>
      <c r="J1459" s="7"/>
    </row>
    <row r="1460" spans="1:10" x14ac:dyDescent="0.3">
      <c r="A1460" s="7"/>
      <c r="D1460" s="8"/>
      <c r="J1460" s="7"/>
    </row>
    <row r="1461" spans="1:10" x14ac:dyDescent="0.3">
      <c r="A1461" s="7"/>
      <c r="D1461" s="8"/>
      <c r="J1461" s="7"/>
    </row>
    <row r="1462" spans="1:10" x14ac:dyDescent="0.3">
      <c r="A1462" s="7"/>
      <c r="D1462" s="8"/>
      <c r="J1462" s="7"/>
    </row>
    <row r="1463" spans="1:10" x14ac:dyDescent="0.3">
      <c r="A1463" s="7"/>
      <c r="D1463" s="8"/>
      <c r="J1463" s="7"/>
    </row>
    <row r="1464" spans="1:10" x14ac:dyDescent="0.3">
      <c r="A1464" s="7"/>
      <c r="D1464" s="8"/>
      <c r="J1464" s="7"/>
    </row>
    <row r="1465" spans="1:10" x14ac:dyDescent="0.3">
      <c r="A1465" s="7"/>
      <c r="D1465" s="8"/>
      <c r="J1465" s="7"/>
    </row>
    <row r="1466" spans="1:10" x14ac:dyDescent="0.3">
      <c r="A1466" s="7"/>
      <c r="D1466" s="8"/>
      <c r="J1466" s="7"/>
    </row>
    <row r="1467" spans="1:10" x14ac:dyDescent="0.3">
      <c r="A1467" s="7"/>
      <c r="D1467" s="8"/>
      <c r="J1467" s="7"/>
    </row>
    <row r="1468" spans="1:10" x14ac:dyDescent="0.3">
      <c r="A1468" s="7"/>
      <c r="D1468" s="8"/>
      <c r="J1468" s="7"/>
    </row>
    <row r="1469" spans="1:10" x14ac:dyDescent="0.3">
      <c r="A1469" s="7"/>
      <c r="D1469" s="8"/>
      <c r="J1469" s="7"/>
    </row>
    <row r="1470" spans="1:10" x14ac:dyDescent="0.3">
      <c r="A1470" s="7"/>
      <c r="D1470" s="8"/>
      <c r="J1470" s="7"/>
    </row>
    <row r="1471" spans="1:10" x14ac:dyDescent="0.3">
      <c r="A1471" s="7"/>
      <c r="D1471" s="8"/>
      <c r="J1471" s="7"/>
    </row>
    <row r="1472" spans="1:10" x14ac:dyDescent="0.3">
      <c r="A1472" s="7"/>
      <c r="D1472" s="8"/>
      <c r="J1472" s="7"/>
    </row>
    <row r="1473" spans="1:10" x14ac:dyDescent="0.3">
      <c r="A1473" s="7"/>
      <c r="D1473" s="8"/>
      <c r="J1473" s="7"/>
    </row>
    <row r="1474" spans="1:10" x14ac:dyDescent="0.3">
      <c r="A1474" s="7"/>
      <c r="D1474" s="8"/>
      <c r="J1474" s="7"/>
    </row>
    <row r="1475" spans="1:10" x14ac:dyDescent="0.3">
      <c r="A1475" s="7"/>
      <c r="D1475" s="8"/>
      <c r="J1475" s="7"/>
    </row>
    <row r="1476" spans="1:10" x14ac:dyDescent="0.3">
      <c r="A1476" s="7"/>
      <c r="D1476" s="8"/>
      <c r="J1476" s="7"/>
    </row>
    <row r="1477" spans="1:10" x14ac:dyDescent="0.3">
      <c r="A1477" s="7"/>
      <c r="D1477" s="8"/>
      <c r="J1477" s="7"/>
    </row>
    <row r="1478" spans="1:10" x14ac:dyDescent="0.3">
      <c r="A1478" s="7"/>
      <c r="D1478" s="8"/>
      <c r="J1478" s="7"/>
    </row>
    <row r="1479" spans="1:10" x14ac:dyDescent="0.3">
      <c r="A1479" s="7"/>
      <c r="D1479" s="8"/>
      <c r="J1479" s="7"/>
    </row>
    <row r="1480" spans="1:10" x14ac:dyDescent="0.3">
      <c r="A1480" s="7"/>
      <c r="D1480" s="8"/>
      <c r="J1480" s="7"/>
    </row>
    <row r="1481" spans="1:10" x14ac:dyDescent="0.3">
      <c r="A1481" s="7"/>
      <c r="D1481" s="8"/>
      <c r="J1481" s="7"/>
    </row>
    <row r="1482" spans="1:10" x14ac:dyDescent="0.3">
      <c r="A1482" s="7"/>
      <c r="D1482" s="8"/>
      <c r="J1482" s="7"/>
    </row>
    <row r="1483" spans="1:10" x14ac:dyDescent="0.3">
      <c r="A1483" s="7"/>
      <c r="D1483" s="8"/>
      <c r="J1483" s="7"/>
    </row>
    <row r="1484" spans="1:10" x14ac:dyDescent="0.3">
      <c r="A1484" s="7"/>
      <c r="D1484" s="8"/>
      <c r="J1484" s="7"/>
    </row>
    <row r="1485" spans="1:10" x14ac:dyDescent="0.3">
      <c r="A1485" s="7"/>
      <c r="D1485" s="8"/>
      <c r="J1485" s="7"/>
    </row>
    <row r="1486" spans="1:10" x14ac:dyDescent="0.3">
      <c r="A1486" s="7"/>
      <c r="D1486" s="8"/>
      <c r="J1486" s="7"/>
    </row>
    <row r="1487" spans="1:10" x14ac:dyDescent="0.3">
      <c r="A1487" s="7"/>
      <c r="D1487" s="8"/>
      <c r="J1487" s="7"/>
    </row>
    <row r="1488" spans="1:10" x14ac:dyDescent="0.3">
      <c r="A1488" s="7"/>
      <c r="D1488" s="8"/>
      <c r="J1488" s="7"/>
    </row>
    <row r="1489" spans="1:10" x14ac:dyDescent="0.3">
      <c r="A1489" s="7"/>
      <c r="D1489" s="8"/>
      <c r="J1489" s="7"/>
    </row>
    <row r="1490" spans="1:10" x14ac:dyDescent="0.3">
      <c r="A1490" s="7"/>
      <c r="D1490" s="8"/>
      <c r="J1490" s="7"/>
    </row>
    <row r="1491" spans="1:10" x14ac:dyDescent="0.3">
      <c r="A1491" s="7"/>
      <c r="D1491" s="8"/>
      <c r="J1491" s="7"/>
    </row>
    <row r="1492" spans="1:10" x14ac:dyDescent="0.3">
      <c r="A1492" s="7"/>
      <c r="D1492" s="8"/>
      <c r="J1492" s="7"/>
    </row>
    <row r="1493" spans="1:10" x14ac:dyDescent="0.3">
      <c r="A1493" s="7"/>
      <c r="D1493" s="8"/>
      <c r="J1493" s="7"/>
    </row>
    <row r="1494" spans="1:10" x14ac:dyDescent="0.3">
      <c r="A1494" s="7"/>
      <c r="D1494" s="8"/>
      <c r="J1494" s="7"/>
    </row>
    <row r="1495" spans="1:10" x14ac:dyDescent="0.3">
      <c r="A1495" s="7"/>
      <c r="D1495" s="8"/>
      <c r="J1495" s="7"/>
    </row>
    <row r="1496" spans="1:10" x14ac:dyDescent="0.3">
      <c r="A1496" s="7"/>
      <c r="D1496" s="8"/>
      <c r="J1496" s="7"/>
    </row>
    <row r="1497" spans="1:10" x14ac:dyDescent="0.3">
      <c r="A1497" s="7"/>
      <c r="D1497" s="8"/>
      <c r="J1497" s="7"/>
    </row>
    <row r="1498" spans="1:10" x14ac:dyDescent="0.3">
      <c r="A1498" s="7"/>
      <c r="D1498" s="8"/>
      <c r="J1498" s="7"/>
    </row>
    <row r="1499" spans="1:10" x14ac:dyDescent="0.3">
      <c r="A1499" s="7"/>
      <c r="D1499" s="8"/>
      <c r="J1499" s="7"/>
    </row>
    <row r="1500" spans="1:10" x14ac:dyDescent="0.3">
      <c r="A1500" s="7"/>
      <c r="D1500" s="8"/>
      <c r="J1500" s="7"/>
    </row>
    <row r="1501" spans="1:10" x14ac:dyDescent="0.3">
      <c r="A1501" s="7"/>
      <c r="D1501" s="8"/>
      <c r="J1501" s="7"/>
    </row>
    <row r="1502" spans="1:10" x14ac:dyDescent="0.3">
      <c r="A1502" s="7"/>
      <c r="D1502" s="8"/>
      <c r="J1502" s="7"/>
    </row>
    <row r="1503" spans="1:10" x14ac:dyDescent="0.3">
      <c r="A1503" s="7"/>
      <c r="D1503" s="8"/>
      <c r="J1503" s="7"/>
    </row>
    <row r="1504" spans="1:10" x14ac:dyDescent="0.3">
      <c r="A1504" s="7"/>
      <c r="D1504" s="8"/>
      <c r="J1504" s="7"/>
    </row>
    <row r="1505" spans="1:10" x14ac:dyDescent="0.3">
      <c r="A1505" s="7"/>
      <c r="D1505" s="8"/>
      <c r="J1505" s="7"/>
    </row>
    <row r="1506" spans="1:10" x14ac:dyDescent="0.3">
      <c r="A1506" s="7"/>
      <c r="D1506" s="8"/>
      <c r="J1506" s="7"/>
    </row>
    <row r="1507" spans="1:10" x14ac:dyDescent="0.3">
      <c r="A1507" s="7"/>
      <c r="D1507" s="8"/>
      <c r="J1507" s="7"/>
    </row>
    <row r="1508" spans="1:10" x14ac:dyDescent="0.3">
      <c r="A1508" s="7"/>
      <c r="D1508" s="8"/>
      <c r="J1508" s="7"/>
    </row>
    <row r="1509" spans="1:10" x14ac:dyDescent="0.3">
      <c r="A1509" s="7"/>
      <c r="D1509" s="8"/>
      <c r="J1509" s="7"/>
    </row>
    <row r="1510" spans="1:10" x14ac:dyDescent="0.3">
      <c r="A1510" s="7"/>
      <c r="D1510" s="8"/>
      <c r="J1510" s="7"/>
    </row>
    <row r="1511" spans="1:10" x14ac:dyDescent="0.3">
      <c r="A1511" s="7"/>
      <c r="D1511" s="8"/>
      <c r="J1511" s="7"/>
    </row>
    <row r="1512" spans="1:10" x14ac:dyDescent="0.3">
      <c r="A1512" s="7"/>
      <c r="D1512" s="8"/>
      <c r="J1512" s="7"/>
    </row>
    <row r="1513" spans="1:10" x14ac:dyDescent="0.3">
      <c r="A1513" s="7"/>
      <c r="D1513" s="8"/>
      <c r="J1513" s="7"/>
    </row>
    <row r="1514" spans="1:10" x14ac:dyDescent="0.3">
      <c r="A1514" s="7"/>
      <c r="D1514" s="8"/>
      <c r="J1514" s="7"/>
    </row>
    <row r="1515" spans="1:10" x14ac:dyDescent="0.3">
      <c r="A1515" s="7"/>
      <c r="D1515" s="8"/>
      <c r="J1515" s="7"/>
    </row>
    <row r="1516" spans="1:10" x14ac:dyDescent="0.3">
      <c r="A1516" s="7"/>
      <c r="D1516" s="8"/>
      <c r="J1516" s="7"/>
    </row>
    <row r="1517" spans="1:10" x14ac:dyDescent="0.3">
      <c r="A1517" s="7"/>
      <c r="D1517" s="8"/>
      <c r="J1517" s="7"/>
    </row>
    <row r="1518" spans="1:10" x14ac:dyDescent="0.3">
      <c r="A1518" s="7"/>
      <c r="D1518" s="8"/>
      <c r="J1518" s="7"/>
    </row>
    <row r="1519" spans="1:10" x14ac:dyDescent="0.3">
      <c r="A1519" s="7"/>
      <c r="D1519" s="8"/>
      <c r="J1519" s="7"/>
    </row>
    <row r="1520" spans="1:10" x14ac:dyDescent="0.3">
      <c r="A1520" s="7"/>
      <c r="D1520" s="8"/>
      <c r="J1520" s="7"/>
    </row>
    <row r="1521" spans="1:10" x14ac:dyDescent="0.3">
      <c r="A1521" s="7"/>
      <c r="D1521" s="8"/>
      <c r="J1521" s="7"/>
    </row>
    <row r="1522" spans="1:10" x14ac:dyDescent="0.3">
      <c r="A1522" s="7"/>
      <c r="D1522" s="8"/>
      <c r="J1522" s="7"/>
    </row>
    <row r="1523" spans="1:10" x14ac:dyDescent="0.3">
      <c r="A1523" s="7"/>
      <c r="D1523" s="8"/>
      <c r="J1523" s="7"/>
    </row>
    <row r="1524" spans="1:10" x14ac:dyDescent="0.3">
      <c r="A1524" s="7"/>
      <c r="D1524" s="8"/>
      <c r="J1524" s="7"/>
    </row>
    <row r="1525" spans="1:10" x14ac:dyDescent="0.3">
      <c r="A1525" s="7"/>
      <c r="D1525" s="8"/>
      <c r="J1525" s="7"/>
    </row>
    <row r="1526" spans="1:10" x14ac:dyDescent="0.3">
      <c r="A1526" s="7"/>
      <c r="D1526" s="8"/>
      <c r="J1526" s="7"/>
    </row>
    <row r="1527" spans="1:10" x14ac:dyDescent="0.3">
      <c r="A1527" s="7"/>
      <c r="D1527" s="8"/>
      <c r="J1527" s="7"/>
    </row>
    <row r="1528" spans="1:10" x14ac:dyDescent="0.3">
      <c r="A1528" s="7"/>
      <c r="D1528" s="8"/>
      <c r="J1528" s="7"/>
    </row>
    <row r="1529" spans="1:10" x14ac:dyDescent="0.3">
      <c r="A1529" s="7"/>
      <c r="D1529" s="8"/>
      <c r="J1529" s="7"/>
    </row>
    <row r="1530" spans="1:10" x14ac:dyDescent="0.3">
      <c r="A1530" s="7"/>
      <c r="D1530" s="8"/>
      <c r="J1530" s="7"/>
    </row>
    <row r="1531" spans="1:10" x14ac:dyDescent="0.3">
      <c r="A1531" s="7"/>
      <c r="D1531" s="8"/>
      <c r="J1531" s="7"/>
    </row>
    <row r="1532" spans="1:10" x14ac:dyDescent="0.3">
      <c r="A1532" s="7"/>
      <c r="D1532" s="8"/>
      <c r="J1532" s="7"/>
    </row>
    <row r="1533" spans="1:10" x14ac:dyDescent="0.3">
      <c r="A1533" s="7"/>
      <c r="D1533" s="8"/>
      <c r="J1533" s="7"/>
    </row>
    <row r="1534" spans="1:10" x14ac:dyDescent="0.3">
      <c r="A1534" s="7"/>
      <c r="D1534" s="8"/>
      <c r="J1534" s="7"/>
    </row>
    <row r="1535" spans="1:10" x14ac:dyDescent="0.3">
      <c r="A1535" s="7"/>
      <c r="D1535" s="8"/>
      <c r="J1535" s="7"/>
    </row>
    <row r="1536" spans="1:10" x14ac:dyDescent="0.3">
      <c r="A1536" s="7"/>
      <c r="D1536" s="8"/>
      <c r="J1536" s="7"/>
    </row>
    <row r="1537" spans="1:10" x14ac:dyDescent="0.3">
      <c r="A1537" s="7"/>
      <c r="D1537" s="8"/>
      <c r="J1537" s="7"/>
    </row>
    <row r="1538" spans="1:10" x14ac:dyDescent="0.3">
      <c r="A1538" s="7"/>
      <c r="D1538" s="8"/>
      <c r="J1538" s="7"/>
    </row>
    <row r="1539" spans="1:10" x14ac:dyDescent="0.3">
      <c r="A1539" s="7"/>
      <c r="D1539" s="8"/>
      <c r="J1539" s="7"/>
    </row>
    <row r="1540" spans="1:10" x14ac:dyDescent="0.3">
      <c r="A1540" s="7"/>
      <c r="D1540" s="8"/>
      <c r="J1540" s="7"/>
    </row>
    <row r="1541" spans="1:10" x14ac:dyDescent="0.3">
      <c r="A1541" s="7"/>
      <c r="D1541" s="8"/>
      <c r="J1541" s="7"/>
    </row>
    <row r="1542" spans="1:10" x14ac:dyDescent="0.3">
      <c r="A1542" s="7"/>
      <c r="D1542" s="8"/>
      <c r="J1542" s="7"/>
    </row>
    <row r="1543" spans="1:10" x14ac:dyDescent="0.3">
      <c r="A1543" s="7"/>
      <c r="D1543" s="8"/>
      <c r="J1543" s="7"/>
    </row>
    <row r="1544" spans="1:10" x14ac:dyDescent="0.3">
      <c r="A1544" s="7"/>
      <c r="D1544" s="8"/>
      <c r="J1544" s="7"/>
    </row>
    <row r="1545" spans="1:10" x14ac:dyDescent="0.3">
      <c r="A1545" s="7"/>
      <c r="D1545" s="8"/>
      <c r="J1545" s="7"/>
    </row>
    <row r="1546" spans="1:10" x14ac:dyDescent="0.3">
      <c r="A1546" s="7"/>
      <c r="D1546" s="8"/>
      <c r="J1546" s="7"/>
    </row>
    <row r="1547" spans="1:10" x14ac:dyDescent="0.3">
      <c r="A1547" s="7"/>
      <c r="D1547" s="8"/>
      <c r="J1547" s="7"/>
    </row>
    <row r="1548" spans="1:10" x14ac:dyDescent="0.3">
      <c r="A1548" s="7"/>
      <c r="D1548" s="8"/>
      <c r="J1548" s="7"/>
    </row>
    <row r="1549" spans="1:10" x14ac:dyDescent="0.3">
      <c r="A1549" s="7"/>
      <c r="D1549" s="8"/>
      <c r="J1549" s="7"/>
    </row>
    <row r="1550" spans="1:10" x14ac:dyDescent="0.3">
      <c r="A1550" s="7"/>
      <c r="D1550" s="8"/>
      <c r="J1550" s="7"/>
    </row>
    <row r="1551" spans="1:10" x14ac:dyDescent="0.3">
      <c r="A1551" s="7"/>
      <c r="D1551" s="8"/>
      <c r="J1551" s="7"/>
    </row>
    <row r="1552" spans="1:10" x14ac:dyDescent="0.3">
      <c r="A1552" s="7"/>
      <c r="D1552" s="8"/>
      <c r="J1552" s="7"/>
    </row>
    <row r="1553" spans="1:10" x14ac:dyDescent="0.3">
      <c r="A1553" s="7"/>
      <c r="D1553" s="8"/>
      <c r="J1553" s="7"/>
    </row>
    <row r="1554" spans="1:10" x14ac:dyDescent="0.3">
      <c r="A1554" s="7"/>
      <c r="D1554" s="8"/>
      <c r="J1554" s="7"/>
    </row>
    <row r="1555" spans="1:10" x14ac:dyDescent="0.3">
      <c r="A1555" s="7"/>
      <c r="D1555" s="8"/>
      <c r="J1555" s="7"/>
    </row>
    <row r="1556" spans="1:10" x14ac:dyDescent="0.3">
      <c r="A1556" s="7"/>
      <c r="D1556" s="8"/>
      <c r="J1556" s="7"/>
    </row>
    <row r="1557" spans="1:10" x14ac:dyDescent="0.3">
      <c r="A1557" s="7"/>
      <c r="D1557" s="8"/>
      <c r="J1557" s="7"/>
    </row>
    <row r="1558" spans="1:10" x14ac:dyDescent="0.3">
      <c r="A1558" s="7"/>
      <c r="D1558" s="8"/>
      <c r="J1558" s="7"/>
    </row>
    <row r="1559" spans="1:10" x14ac:dyDescent="0.3">
      <c r="A1559" s="7"/>
      <c r="D1559" s="8"/>
      <c r="J1559" s="7"/>
    </row>
    <row r="1560" spans="1:10" x14ac:dyDescent="0.3">
      <c r="A1560" s="7"/>
      <c r="D1560" s="8"/>
      <c r="J1560" s="7"/>
    </row>
    <row r="1561" spans="1:10" x14ac:dyDescent="0.3">
      <c r="A1561" s="7"/>
      <c r="D1561" s="8"/>
      <c r="J1561" s="7"/>
    </row>
    <row r="1562" spans="1:10" x14ac:dyDescent="0.3">
      <c r="A1562" s="7"/>
      <c r="D1562" s="8"/>
      <c r="J1562" s="7"/>
    </row>
    <row r="1563" spans="1:10" x14ac:dyDescent="0.3">
      <c r="A1563" s="7"/>
      <c r="D1563" s="8"/>
      <c r="J1563" s="7"/>
    </row>
    <row r="1564" spans="1:10" x14ac:dyDescent="0.3">
      <c r="A1564" s="7"/>
      <c r="D1564" s="8"/>
      <c r="J1564" s="7"/>
    </row>
    <row r="1565" spans="1:10" x14ac:dyDescent="0.3">
      <c r="A1565" s="7"/>
      <c r="D1565" s="8"/>
      <c r="J1565" s="7"/>
    </row>
    <row r="1566" spans="1:10" x14ac:dyDescent="0.3">
      <c r="A1566" s="7"/>
      <c r="D1566" s="8"/>
      <c r="J1566" s="7"/>
    </row>
    <row r="1567" spans="1:10" x14ac:dyDescent="0.3">
      <c r="A1567" s="7"/>
      <c r="D1567" s="8"/>
      <c r="J1567" s="7"/>
    </row>
    <row r="1568" spans="1:10" x14ac:dyDescent="0.3">
      <c r="A1568" s="7"/>
      <c r="D1568" s="8"/>
      <c r="J1568" s="7"/>
    </row>
    <row r="1569" spans="1:10" x14ac:dyDescent="0.3">
      <c r="A1569" s="7"/>
      <c r="D1569" s="8"/>
      <c r="J1569" s="7"/>
    </row>
    <row r="1570" spans="1:10" x14ac:dyDescent="0.3">
      <c r="A1570" s="7"/>
      <c r="D1570" s="8"/>
      <c r="J1570" s="7"/>
    </row>
    <row r="1571" spans="1:10" x14ac:dyDescent="0.3">
      <c r="A1571" s="7"/>
      <c r="D1571" s="8"/>
      <c r="J1571" s="7"/>
    </row>
    <row r="1572" spans="1:10" x14ac:dyDescent="0.3">
      <c r="A1572" s="7"/>
      <c r="D1572" s="8"/>
      <c r="J1572" s="7"/>
    </row>
    <row r="1573" spans="1:10" x14ac:dyDescent="0.3">
      <c r="A1573" s="7"/>
      <c r="D1573" s="8"/>
      <c r="J1573" s="7"/>
    </row>
    <row r="1574" spans="1:10" x14ac:dyDescent="0.3">
      <c r="A1574" s="7"/>
      <c r="D1574" s="8"/>
      <c r="J1574" s="7"/>
    </row>
    <row r="1575" spans="1:10" x14ac:dyDescent="0.3">
      <c r="A1575" s="7"/>
      <c r="D1575" s="8"/>
      <c r="J1575" s="7"/>
    </row>
    <row r="1576" spans="1:10" x14ac:dyDescent="0.3">
      <c r="A1576" s="7"/>
      <c r="D1576" s="8"/>
      <c r="J1576" s="7"/>
    </row>
    <row r="1577" spans="1:10" x14ac:dyDescent="0.3">
      <c r="A1577" s="7"/>
      <c r="D1577" s="8"/>
      <c r="J1577" s="7"/>
    </row>
    <row r="1578" spans="1:10" x14ac:dyDescent="0.3">
      <c r="A1578" s="7"/>
      <c r="D1578" s="8"/>
      <c r="J1578" s="7"/>
    </row>
    <row r="1579" spans="1:10" x14ac:dyDescent="0.3">
      <c r="A1579" s="7"/>
      <c r="D1579" s="8"/>
      <c r="J1579" s="7"/>
    </row>
    <row r="1580" spans="1:10" x14ac:dyDescent="0.3">
      <c r="A1580" s="7"/>
      <c r="D1580" s="8"/>
      <c r="J1580" s="7"/>
    </row>
    <row r="1581" spans="1:10" x14ac:dyDescent="0.3">
      <c r="A1581" s="7"/>
      <c r="D1581" s="8"/>
      <c r="J1581" s="7"/>
    </row>
    <row r="1582" spans="1:10" x14ac:dyDescent="0.3">
      <c r="A1582" s="7"/>
      <c r="D1582" s="8"/>
      <c r="J1582" s="7"/>
    </row>
    <row r="1583" spans="1:10" x14ac:dyDescent="0.3">
      <c r="A1583" s="7"/>
      <c r="D1583" s="8"/>
      <c r="J1583" s="7"/>
    </row>
    <row r="1584" spans="1:10" x14ac:dyDescent="0.3">
      <c r="A1584" s="7"/>
      <c r="D1584" s="8"/>
      <c r="J1584" s="7"/>
    </row>
    <row r="1585" spans="1:10" x14ac:dyDescent="0.3">
      <c r="A1585" s="7"/>
      <c r="D1585" s="8"/>
      <c r="J1585" s="7"/>
    </row>
    <row r="1586" spans="1:10" x14ac:dyDescent="0.3">
      <c r="A1586" s="7"/>
      <c r="D1586" s="8"/>
      <c r="J1586" s="7"/>
    </row>
    <row r="1587" spans="1:10" x14ac:dyDescent="0.3">
      <c r="A1587" s="7"/>
      <c r="D1587" s="8"/>
      <c r="J1587" s="7"/>
    </row>
    <row r="1588" spans="1:10" x14ac:dyDescent="0.3">
      <c r="A1588" s="7"/>
      <c r="D1588" s="8"/>
      <c r="J1588" s="7"/>
    </row>
    <row r="1589" spans="1:10" x14ac:dyDescent="0.3">
      <c r="A1589" s="7"/>
      <c r="D1589" s="8"/>
      <c r="J1589" s="7"/>
    </row>
    <row r="1590" spans="1:10" x14ac:dyDescent="0.3">
      <c r="A1590" s="7"/>
      <c r="D1590" s="8"/>
      <c r="J1590" s="7"/>
    </row>
    <row r="1591" spans="1:10" x14ac:dyDescent="0.3">
      <c r="A1591" s="7"/>
      <c r="D1591" s="8"/>
      <c r="J1591" s="7"/>
    </row>
    <row r="1592" spans="1:10" x14ac:dyDescent="0.3">
      <c r="A1592" s="7"/>
      <c r="D1592" s="8"/>
      <c r="J1592" s="7"/>
    </row>
    <row r="1593" spans="1:10" x14ac:dyDescent="0.3">
      <c r="A1593" s="7"/>
      <c r="D1593" s="8"/>
      <c r="J1593" s="7"/>
    </row>
    <row r="1594" spans="1:10" x14ac:dyDescent="0.3">
      <c r="A1594" s="7"/>
      <c r="D1594" s="8"/>
      <c r="J1594" s="7"/>
    </row>
    <row r="1595" spans="1:10" x14ac:dyDescent="0.3">
      <c r="A1595" s="7"/>
      <c r="D1595" s="8"/>
      <c r="J1595" s="7"/>
    </row>
    <row r="1596" spans="1:10" x14ac:dyDescent="0.3">
      <c r="A1596" s="7"/>
      <c r="D1596" s="8"/>
      <c r="J1596" s="7"/>
    </row>
    <row r="1597" spans="1:10" x14ac:dyDescent="0.3">
      <c r="A1597" s="7"/>
      <c r="D1597" s="8"/>
      <c r="J1597" s="7"/>
    </row>
    <row r="1598" spans="1:10" x14ac:dyDescent="0.3">
      <c r="A1598" s="7"/>
      <c r="D1598" s="8"/>
      <c r="J1598" s="7"/>
    </row>
    <row r="1599" spans="1:10" x14ac:dyDescent="0.3">
      <c r="A1599" s="7"/>
      <c r="D1599" s="8"/>
      <c r="J1599" s="7"/>
    </row>
    <row r="1600" spans="1:10" x14ac:dyDescent="0.3">
      <c r="A1600" s="7"/>
      <c r="D1600" s="8"/>
      <c r="J1600" s="7"/>
    </row>
    <row r="1601" spans="1:10" x14ac:dyDescent="0.3">
      <c r="A1601" s="7"/>
      <c r="D1601" s="8"/>
      <c r="J1601" s="7"/>
    </row>
    <row r="1602" spans="1:10" x14ac:dyDescent="0.3">
      <c r="A1602" s="7"/>
      <c r="D1602" s="8"/>
      <c r="J1602" s="7"/>
    </row>
    <row r="1603" spans="1:10" x14ac:dyDescent="0.3">
      <c r="A1603" s="7"/>
      <c r="D1603" s="8"/>
      <c r="J1603" s="7"/>
    </row>
    <row r="1604" spans="1:10" x14ac:dyDescent="0.3">
      <c r="A1604" s="7"/>
      <c r="D1604" s="8"/>
      <c r="J1604" s="7"/>
    </row>
    <row r="1605" spans="1:10" x14ac:dyDescent="0.3">
      <c r="A1605" s="7"/>
      <c r="D1605" s="8"/>
      <c r="J1605" s="7"/>
    </row>
    <row r="1606" spans="1:10" x14ac:dyDescent="0.3">
      <c r="A1606" s="7"/>
      <c r="D1606" s="8"/>
      <c r="J1606" s="7"/>
    </row>
    <row r="1607" spans="1:10" x14ac:dyDescent="0.3">
      <c r="A1607" s="7"/>
      <c r="D1607" s="8"/>
      <c r="J1607" s="7"/>
    </row>
    <row r="1608" spans="1:10" x14ac:dyDescent="0.3">
      <c r="A1608" s="7"/>
      <c r="D1608" s="8"/>
      <c r="J1608" s="7"/>
    </row>
    <row r="1609" spans="1:10" x14ac:dyDescent="0.3">
      <c r="A1609" s="7"/>
      <c r="D1609" s="8"/>
      <c r="J1609" s="7"/>
    </row>
    <row r="1610" spans="1:10" x14ac:dyDescent="0.3">
      <c r="A1610" s="7"/>
      <c r="D1610" s="8"/>
      <c r="J1610" s="7"/>
    </row>
    <row r="1611" spans="1:10" x14ac:dyDescent="0.3">
      <c r="A1611" s="7"/>
      <c r="D1611" s="8"/>
      <c r="J1611" s="7"/>
    </row>
    <row r="1612" spans="1:10" x14ac:dyDescent="0.3">
      <c r="A1612" s="7"/>
      <c r="D1612" s="8"/>
      <c r="J1612" s="7"/>
    </row>
    <row r="1613" spans="1:10" x14ac:dyDescent="0.3">
      <c r="A1613" s="7"/>
      <c r="D1613" s="8"/>
      <c r="J1613" s="7"/>
    </row>
    <row r="1614" spans="1:10" x14ac:dyDescent="0.3">
      <c r="A1614" s="7"/>
      <c r="D1614" s="8"/>
      <c r="J1614" s="7"/>
    </row>
    <row r="1615" spans="1:10" x14ac:dyDescent="0.3">
      <c r="A1615" s="7"/>
      <c r="D1615" s="8"/>
      <c r="J1615" s="7"/>
    </row>
    <row r="1616" spans="1:10" x14ac:dyDescent="0.3">
      <c r="A1616" s="7"/>
      <c r="D1616" s="8"/>
      <c r="J1616" s="7"/>
    </row>
    <row r="1617" spans="1:10" x14ac:dyDescent="0.3">
      <c r="A1617" s="7"/>
      <c r="D1617" s="8"/>
      <c r="J1617" s="7"/>
    </row>
    <row r="1618" spans="1:10" x14ac:dyDescent="0.3">
      <c r="A1618" s="7"/>
      <c r="D1618" s="8"/>
      <c r="J1618" s="7"/>
    </row>
    <row r="1619" spans="1:10" x14ac:dyDescent="0.3">
      <c r="A1619" s="7"/>
      <c r="D1619" s="8"/>
      <c r="J1619" s="7"/>
    </row>
    <row r="1620" spans="1:10" x14ac:dyDescent="0.3">
      <c r="A1620" s="7"/>
      <c r="D1620" s="8"/>
      <c r="J1620" s="7"/>
    </row>
    <row r="1621" spans="1:10" x14ac:dyDescent="0.3">
      <c r="A1621" s="7"/>
      <c r="D1621" s="8"/>
      <c r="J1621" s="7"/>
    </row>
    <row r="1622" spans="1:10" x14ac:dyDescent="0.3">
      <c r="A1622" s="7"/>
      <c r="D1622" s="8"/>
      <c r="J1622" s="7"/>
    </row>
    <row r="1623" spans="1:10" x14ac:dyDescent="0.3">
      <c r="A1623" s="7"/>
      <c r="D1623" s="8"/>
      <c r="J1623" s="7"/>
    </row>
    <row r="1624" spans="1:10" x14ac:dyDescent="0.3">
      <c r="A1624" s="7"/>
      <c r="D1624" s="8"/>
      <c r="J1624" s="7"/>
    </row>
    <row r="1625" spans="1:10" x14ac:dyDescent="0.3">
      <c r="A1625" s="7"/>
      <c r="D1625" s="8"/>
      <c r="J1625" s="7"/>
    </row>
    <row r="1626" spans="1:10" x14ac:dyDescent="0.3">
      <c r="A1626" s="7"/>
      <c r="D1626" s="8"/>
      <c r="J1626" s="7"/>
    </row>
    <row r="1627" spans="1:10" x14ac:dyDescent="0.3">
      <c r="A1627" s="7"/>
      <c r="D1627" s="8"/>
      <c r="J1627" s="7"/>
    </row>
    <row r="1628" spans="1:10" x14ac:dyDescent="0.3">
      <c r="A1628" s="7"/>
      <c r="D1628" s="8"/>
      <c r="J1628" s="7"/>
    </row>
    <row r="1629" spans="1:10" x14ac:dyDescent="0.3">
      <c r="A1629" s="7"/>
      <c r="D1629" s="8"/>
      <c r="J1629" s="7"/>
    </row>
    <row r="1630" spans="1:10" x14ac:dyDescent="0.3">
      <c r="A1630" s="7"/>
      <c r="D1630" s="8"/>
      <c r="J1630" s="7"/>
    </row>
    <row r="1631" spans="1:10" x14ac:dyDescent="0.3">
      <c r="A1631" s="7"/>
      <c r="D1631" s="8"/>
      <c r="J1631" s="7"/>
    </row>
    <row r="1632" spans="1:10" x14ac:dyDescent="0.3">
      <c r="A1632" s="7"/>
      <c r="D1632" s="8"/>
      <c r="J1632" s="7"/>
    </row>
    <row r="1633" spans="1:10" x14ac:dyDescent="0.3">
      <c r="A1633" s="7"/>
      <c r="D1633" s="8"/>
      <c r="J1633" s="7"/>
    </row>
    <row r="1634" spans="1:10" x14ac:dyDescent="0.3">
      <c r="A1634" s="7"/>
      <c r="D1634" s="8"/>
      <c r="J1634" s="7"/>
    </row>
    <row r="1635" spans="1:10" x14ac:dyDescent="0.3">
      <c r="A1635" s="7"/>
      <c r="D1635" s="8"/>
      <c r="J1635" s="7"/>
    </row>
    <row r="1636" spans="1:10" x14ac:dyDescent="0.3">
      <c r="A1636" s="7"/>
      <c r="D1636" s="8"/>
      <c r="J1636" s="7"/>
    </row>
    <row r="1637" spans="1:10" x14ac:dyDescent="0.3">
      <c r="A1637" s="7"/>
      <c r="D1637" s="8"/>
      <c r="J1637" s="7"/>
    </row>
    <row r="1638" spans="1:10" x14ac:dyDescent="0.3">
      <c r="A1638" s="7"/>
      <c r="D1638" s="8"/>
      <c r="J1638" s="7"/>
    </row>
    <row r="1639" spans="1:10" x14ac:dyDescent="0.3">
      <c r="A1639" s="7"/>
      <c r="D1639" s="8"/>
      <c r="J1639" s="7"/>
    </row>
    <row r="1640" spans="1:10" x14ac:dyDescent="0.3">
      <c r="A1640" s="7"/>
      <c r="D1640" s="8"/>
      <c r="J1640" s="7"/>
    </row>
    <row r="1641" spans="1:10" x14ac:dyDescent="0.3">
      <c r="A1641" s="7"/>
      <c r="D1641" s="8"/>
      <c r="J1641" s="7"/>
    </row>
    <row r="1642" spans="1:10" x14ac:dyDescent="0.3">
      <c r="A1642" s="7"/>
      <c r="D1642" s="8"/>
      <c r="J1642" s="7"/>
    </row>
    <row r="1643" spans="1:10" x14ac:dyDescent="0.3">
      <c r="A1643" s="7"/>
      <c r="D1643" s="8"/>
      <c r="J1643" s="7"/>
    </row>
    <row r="1644" spans="1:10" x14ac:dyDescent="0.3">
      <c r="A1644" s="7"/>
      <c r="D1644" s="8"/>
      <c r="J1644" s="7"/>
    </row>
    <row r="1645" spans="1:10" x14ac:dyDescent="0.3">
      <c r="A1645" s="7"/>
      <c r="D1645" s="8"/>
      <c r="J1645" s="7"/>
    </row>
    <row r="1646" spans="1:10" x14ac:dyDescent="0.3">
      <c r="A1646" s="7"/>
      <c r="D1646" s="8"/>
      <c r="J1646" s="7"/>
    </row>
    <row r="1647" spans="1:10" x14ac:dyDescent="0.3">
      <c r="A1647" s="7"/>
      <c r="D1647" s="8"/>
      <c r="J1647" s="7"/>
    </row>
    <row r="1648" spans="1:10" x14ac:dyDescent="0.3">
      <c r="A1648" s="7"/>
      <c r="D1648" s="8"/>
      <c r="J1648" s="7"/>
    </row>
    <row r="1649" spans="1:10" x14ac:dyDescent="0.3">
      <c r="A1649" s="7"/>
      <c r="D1649" s="8"/>
      <c r="J1649" s="7"/>
    </row>
    <row r="1650" spans="1:10" x14ac:dyDescent="0.3">
      <c r="A1650" s="7"/>
      <c r="D1650" s="8"/>
      <c r="J1650" s="7"/>
    </row>
    <row r="1651" spans="1:10" x14ac:dyDescent="0.3">
      <c r="A1651" s="7"/>
      <c r="D1651" s="8"/>
      <c r="J1651" s="7"/>
    </row>
    <row r="1652" spans="1:10" x14ac:dyDescent="0.3">
      <c r="A1652" s="7"/>
      <c r="D1652" s="8"/>
      <c r="J1652" s="7"/>
    </row>
    <row r="1653" spans="1:10" x14ac:dyDescent="0.3">
      <c r="A1653" s="7"/>
      <c r="D1653" s="8"/>
      <c r="J1653" s="7"/>
    </row>
    <row r="1654" spans="1:10" x14ac:dyDescent="0.3">
      <c r="A1654" s="7"/>
      <c r="D1654" s="8"/>
      <c r="J1654" s="7"/>
    </row>
    <row r="1655" spans="1:10" x14ac:dyDescent="0.3">
      <c r="A1655" s="7"/>
      <c r="D1655" s="8"/>
      <c r="J1655" s="7"/>
    </row>
    <row r="1656" spans="1:10" x14ac:dyDescent="0.3">
      <c r="A1656" s="7"/>
      <c r="D1656" s="8"/>
      <c r="J1656" s="7"/>
    </row>
    <row r="1657" spans="1:10" x14ac:dyDescent="0.3">
      <c r="A1657" s="7"/>
      <c r="D1657" s="8"/>
      <c r="J1657" s="7"/>
    </row>
    <row r="1658" spans="1:10" x14ac:dyDescent="0.3">
      <c r="A1658" s="7"/>
      <c r="D1658" s="8"/>
      <c r="J1658" s="7"/>
    </row>
    <row r="1659" spans="1:10" x14ac:dyDescent="0.3">
      <c r="A1659" s="7"/>
      <c r="D1659" s="8"/>
      <c r="J1659" s="7"/>
    </row>
    <row r="1660" spans="1:10" x14ac:dyDescent="0.3">
      <c r="A1660" s="7"/>
      <c r="D1660" s="8"/>
      <c r="J1660" s="7"/>
    </row>
    <row r="1661" spans="1:10" x14ac:dyDescent="0.3">
      <c r="A1661" s="7"/>
      <c r="D1661" s="8"/>
      <c r="J1661" s="7"/>
    </row>
    <row r="1662" spans="1:10" x14ac:dyDescent="0.3">
      <c r="A1662" s="7"/>
      <c r="D1662" s="8"/>
      <c r="J1662" s="7"/>
    </row>
    <row r="1663" spans="1:10" x14ac:dyDescent="0.3">
      <c r="A1663" s="7"/>
      <c r="D1663" s="8"/>
      <c r="J1663" s="7"/>
    </row>
    <row r="1664" spans="1:10" x14ac:dyDescent="0.3">
      <c r="A1664" s="7"/>
      <c r="D1664" s="8"/>
      <c r="J1664" s="7"/>
    </row>
    <row r="1665" spans="1:10" x14ac:dyDescent="0.3">
      <c r="A1665" s="7"/>
      <c r="D1665" s="8"/>
      <c r="J1665" s="7"/>
    </row>
    <row r="1666" spans="1:10" x14ac:dyDescent="0.3">
      <c r="A1666" s="7"/>
      <c r="D1666" s="8"/>
      <c r="J1666" s="7"/>
    </row>
    <row r="1667" spans="1:10" x14ac:dyDescent="0.3">
      <c r="A1667" s="7"/>
      <c r="D1667" s="8"/>
      <c r="J1667" s="7"/>
    </row>
    <row r="1668" spans="1:10" x14ac:dyDescent="0.3">
      <c r="A1668" s="7"/>
      <c r="D1668" s="8"/>
      <c r="J1668" s="7"/>
    </row>
    <row r="1669" spans="1:10" x14ac:dyDescent="0.3">
      <c r="A1669" s="7"/>
      <c r="D1669" s="8"/>
      <c r="J1669" s="7"/>
    </row>
    <row r="1670" spans="1:10" x14ac:dyDescent="0.3">
      <c r="A1670" s="7"/>
      <c r="D1670" s="8"/>
      <c r="J1670" s="7"/>
    </row>
    <row r="1671" spans="1:10" x14ac:dyDescent="0.3">
      <c r="A1671" s="7"/>
      <c r="D1671" s="8"/>
      <c r="J1671" s="7"/>
    </row>
    <row r="1672" spans="1:10" x14ac:dyDescent="0.3">
      <c r="A1672" s="7"/>
      <c r="D1672" s="8"/>
      <c r="J1672" s="7"/>
    </row>
    <row r="1673" spans="1:10" x14ac:dyDescent="0.3">
      <c r="A1673" s="7"/>
      <c r="D1673" s="8"/>
      <c r="J1673" s="7"/>
    </row>
    <row r="1674" spans="1:10" x14ac:dyDescent="0.3">
      <c r="A1674" s="7"/>
      <c r="D1674" s="8"/>
      <c r="J1674" s="7"/>
    </row>
    <row r="1675" spans="1:10" x14ac:dyDescent="0.3">
      <c r="A1675" s="7"/>
      <c r="D1675" s="8"/>
      <c r="J1675" s="7"/>
    </row>
    <row r="1676" spans="1:10" x14ac:dyDescent="0.3">
      <c r="A1676" s="7"/>
      <c r="D1676" s="8"/>
      <c r="J1676" s="7"/>
    </row>
    <row r="1677" spans="1:10" x14ac:dyDescent="0.3">
      <c r="A1677" s="7"/>
      <c r="D1677" s="8"/>
      <c r="J1677" s="7"/>
    </row>
    <row r="1678" spans="1:10" x14ac:dyDescent="0.3">
      <c r="A1678" s="7"/>
      <c r="D1678" s="8"/>
      <c r="J1678" s="7"/>
    </row>
    <row r="1679" spans="1:10" x14ac:dyDescent="0.3">
      <c r="A1679" s="7"/>
      <c r="D1679" s="8"/>
      <c r="J1679" s="7"/>
    </row>
    <row r="1680" spans="1:10" x14ac:dyDescent="0.3">
      <c r="A1680" s="7"/>
      <c r="D1680" s="8"/>
      <c r="J1680" s="7"/>
    </row>
    <row r="1681" spans="1:10" x14ac:dyDescent="0.3">
      <c r="A1681" s="7"/>
      <c r="D1681" s="8"/>
      <c r="J1681" s="7"/>
    </row>
    <row r="1682" spans="1:10" x14ac:dyDescent="0.3">
      <c r="A1682" s="7"/>
      <c r="D1682" s="8"/>
      <c r="J1682" s="7"/>
    </row>
    <row r="1683" spans="1:10" x14ac:dyDescent="0.3">
      <c r="A1683" s="7"/>
      <c r="D1683" s="8"/>
      <c r="J1683" s="7"/>
    </row>
    <row r="1684" spans="1:10" x14ac:dyDescent="0.3">
      <c r="A1684" s="7"/>
      <c r="D1684" s="8"/>
      <c r="J1684" s="7"/>
    </row>
    <row r="1685" spans="1:10" x14ac:dyDescent="0.3">
      <c r="A1685" s="7"/>
      <c r="D1685" s="8"/>
      <c r="J1685" s="7"/>
    </row>
    <row r="1686" spans="1:10" x14ac:dyDescent="0.3">
      <c r="A1686" s="7"/>
      <c r="D1686" s="8"/>
      <c r="J1686" s="7"/>
    </row>
    <row r="1687" spans="1:10" x14ac:dyDescent="0.3">
      <c r="A1687" s="7"/>
      <c r="D1687" s="8"/>
      <c r="J1687" s="7"/>
    </row>
    <row r="1688" spans="1:10" x14ac:dyDescent="0.3">
      <c r="A1688" s="7"/>
      <c r="D1688" s="8"/>
      <c r="J1688" s="7"/>
    </row>
    <row r="1689" spans="1:10" x14ac:dyDescent="0.3">
      <c r="A1689" s="7"/>
      <c r="D1689" s="8"/>
      <c r="J1689" s="7"/>
    </row>
    <row r="1690" spans="1:10" x14ac:dyDescent="0.3">
      <c r="A1690" s="7"/>
      <c r="D1690" s="8"/>
      <c r="J1690" s="7"/>
    </row>
    <row r="1691" spans="1:10" x14ac:dyDescent="0.3">
      <c r="A1691" s="7"/>
      <c r="D1691" s="8"/>
      <c r="J1691" s="7"/>
    </row>
    <row r="1692" spans="1:10" x14ac:dyDescent="0.3">
      <c r="A1692" s="7"/>
      <c r="D1692" s="8"/>
      <c r="J1692" s="7"/>
    </row>
    <row r="1693" spans="1:10" x14ac:dyDescent="0.3">
      <c r="A1693" s="7"/>
      <c r="D1693" s="8"/>
      <c r="J1693" s="7"/>
    </row>
    <row r="1694" spans="1:10" x14ac:dyDescent="0.3">
      <c r="A1694" s="7"/>
      <c r="D1694" s="8"/>
      <c r="J1694" s="7"/>
    </row>
    <row r="1695" spans="1:10" x14ac:dyDescent="0.3">
      <c r="A1695" s="7"/>
      <c r="D1695" s="8"/>
      <c r="J1695" s="7"/>
    </row>
    <row r="1696" spans="1:10" x14ac:dyDescent="0.3">
      <c r="A1696" s="7"/>
      <c r="D1696" s="8"/>
      <c r="J1696" s="7"/>
    </row>
    <row r="1697" spans="1:10" x14ac:dyDescent="0.3">
      <c r="A1697" s="7"/>
      <c r="D1697" s="8"/>
      <c r="J1697" s="7"/>
    </row>
    <row r="1698" spans="1:10" x14ac:dyDescent="0.3">
      <c r="A1698" s="7"/>
      <c r="D1698" s="8"/>
      <c r="J1698" s="7"/>
    </row>
    <row r="1699" spans="1:10" x14ac:dyDescent="0.3">
      <c r="A1699" s="7"/>
      <c r="D1699" s="8"/>
      <c r="J1699" s="7"/>
    </row>
    <row r="1700" spans="1:10" x14ac:dyDescent="0.3">
      <c r="A1700" s="7"/>
      <c r="D1700" s="8"/>
      <c r="J1700" s="7"/>
    </row>
    <row r="1701" spans="1:10" x14ac:dyDescent="0.3">
      <c r="A1701" s="7"/>
      <c r="D1701" s="8"/>
      <c r="J1701" s="7"/>
    </row>
    <row r="1702" spans="1:10" x14ac:dyDescent="0.3">
      <c r="A1702" s="7"/>
      <c r="D1702" s="8"/>
      <c r="J1702" s="7"/>
    </row>
    <row r="1703" spans="1:10" x14ac:dyDescent="0.3">
      <c r="A1703" s="7"/>
      <c r="D1703" s="8"/>
      <c r="J1703" s="7"/>
    </row>
    <row r="1704" spans="1:10" x14ac:dyDescent="0.3">
      <c r="A1704" s="7"/>
      <c r="D1704" s="8"/>
      <c r="J1704" s="7"/>
    </row>
    <row r="1705" spans="1:10" x14ac:dyDescent="0.3">
      <c r="A1705" s="7"/>
      <c r="D1705" s="8"/>
      <c r="J1705" s="7"/>
    </row>
    <row r="1706" spans="1:10" x14ac:dyDescent="0.3">
      <c r="A1706" s="7"/>
      <c r="D1706" s="8"/>
      <c r="J1706" s="7"/>
    </row>
    <row r="1707" spans="1:10" x14ac:dyDescent="0.3">
      <c r="A1707" s="7"/>
      <c r="D1707" s="8"/>
      <c r="J1707" s="7"/>
    </row>
    <row r="1708" spans="1:10" x14ac:dyDescent="0.3">
      <c r="A1708" s="7"/>
      <c r="D1708" s="8"/>
      <c r="J1708" s="7"/>
    </row>
    <row r="1709" spans="1:10" x14ac:dyDescent="0.3">
      <c r="A1709" s="7"/>
      <c r="D1709" s="8"/>
      <c r="J1709" s="7"/>
    </row>
    <row r="1710" spans="1:10" x14ac:dyDescent="0.3">
      <c r="A1710" s="7"/>
      <c r="D1710" s="8"/>
      <c r="J1710" s="7"/>
    </row>
    <row r="1711" spans="1:10" x14ac:dyDescent="0.3">
      <c r="A1711" s="7"/>
      <c r="D1711" s="8"/>
      <c r="J1711" s="7"/>
    </row>
    <row r="1712" spans="1:10" x14ac:dyDescent="0.3">
      <c r="A1712" s="7"/>
      <c r="D1712" s="8"/>
      <c r="J1712" s="7"/>
    </row>
    <row r="1713" spans="1:10" x14ac:dyDescent="0.3">
      <c r="A1713" s="7"/>
      <c r="D1713" s="8"/>
      <c r="J1713" s="7"/>
    </row>
    <row r="1714" spans="1:10" x14ac:dyDescent="0.3">
      <c r="A1714" s="7"/>
      <c r="D1714" s="8"/>
      <c r="J1714" s="7"/>
    </row>
    <row r="1715" spans="1:10" x14ac:dyDescent="0.3">
      <c r="A1715" s="7"/>
      <c r="D1715" s="8"/>
      <c r="J1715" s="7"/>
    </row>
    <row r="1716" spans="1:10" x14ac:dyDescent="0.3">
      <c r="A1716" s="7"/>
      <c r="D1716" s="8"/>
      <c r="J1716" s="7"/>
    </row>
    <row r="1717" spans="1:10" x14ac:dyDescent="0.3">
      <c r="A1717" s="7"/>
      <c r="D1717" s="8"/>
      <c r="J1717" s="7"/>
    </row>
    <row r="1718" spans="1:10" x14ac:dyDescent="0.3">
      <c r="A1718" s="7"/>
      <c r="D1718" s="8"/>
      <c r="J1718" s="7"/>
    </row>
    <row r="1719" spans="1:10" x14ac:dyDescent="0.3">
      <c r="A1719" s="7"/>
      <c r="D1719" s="8"/>
      <c r="J1719" s="7"/>
    </row>
    <row r="1720" spans="1:10" x14ac:dyDescent="0.3">
      <c r="A1720" s="7"/>
      <c r="D1720" s="8"/>
      <c r="J1720" s="7"/>
    </row>
    <row r="1721" spans="1:10" x14ac:dyDescent="0.3">
      <c r="A1721" s="7"/>
      <c r="D1721" s="8"/>
      <c r="J1721" s="7"/>
    </row>
    <row r="1722" spans="1:10" x14ac:dyDescent="0.3">
      <c r="A1722" s="7"/>
      <c r="D1722" s="8"/>
      <c r="J1722" s="7"/>
    </row>
    <row r="1723" spans="1:10" x14ac:dyDescent="0.3">
      <c r="A1723" s="7"/>
      <c r="D1723" s="8"/>
      <c r="J1723" s="7"/>
    </row>
    <row r="1724" spans="1:10" x14ac:dyDescent="0.3">
      <c r="A1724" s="7"/>
      <c r="D1724" s="8"/>
      <c r="J1724" s="7"/>
    </row>
    <row r="1725" spans="1:10" x14ac:dyDescent="0.3">
      <c r="A1725" s="7"/>
      <c r="D1725" s="8"/>
      <c r="J1725" s="7"/>
    </row>
    <row r="1726" spans="1:10" x14ac:dyDescent="0.3">
      <c r="A1726" s="7"/>
      <c r="D1726" s="8"/>
      <c r="J1726" s="7"/>
    </row>
    <row r="1727" spans="1:10" x14ac:dyDescent="0.3">
      <c r="A1727" s="7"/>
      <c r="D1727" s="8"/>
      <c r="J1727" s="7"/>
    </row>
    <row r="1728" spans="1:10" x14ac:dyDescent="0.3">
      <c r="A1728" s="7"/>
      <c r="D1728" s="8"/>
      <c r="J1728" s="7"/>
    </row>
    <row r="1729" spans="1:10" x14ac:dyDescent="0.3">
      <c r="A1729" s="7"/>
      <c r="D1729" s="8"/>
      <c r="J1729" s="7"/>
    </row>
    <row r="1730" spans="1:10" x14ac:dyDescent="0.3">
      <c r="A1730" s="7"/>
      <c r="D1730" s="8"/>
      <c r="J1730" s="7"/>
    </row>
    <row r="1731" spans="1:10" x14ac:dyDescent="0.3">
      <c r="A1731" s="7"/>
      <c r="D1731" s="8"/>
      <c r="J1731" s="7"/>
    </row>
    <row r="1732" spans="1:10" x14ac:dyDescent="0.3">
      <c r="A1732" s="7"/>
      <c r="D1732" s="8"/>
      <c r="J1732" s="7"/>
    </row>
    <row r="1733" spans="1:10" x14ac:dyDescent="0.3">
      <c r="A1733" s="7"/>
      <c r="D1733" s="8"/>
      <c r="J1733" s="7"/>
    </row>
    <row r="1734" spans="1:10" x14ac:dyDescent="0.3">
      <c r="A1734" s="7"/>
      <c r="D1734" s="8"/>
      <c r="J1734" s="7"/>
    </row>
    <row r="1735" spans="1:10" x14ac:dyDescent="0.3">
      <c r="A1735" s="7"/>
      <c r="D1735" s="8"/>
      <c r="J1735" s="7"/>
    </row>
    <row r="1736" spans="1:10" x14ac:dyDescent="0.3">
      <c r="A1736" s="7"/>
      <c r="D1736" s="8"/>
      <c r="J1736" s="7"/>
    </row>
    <row r="1737" spans="1:10" x14ac:dyDescent="0.3">
      <c r="A1737" s="7"/>
      <c r="D1737" s="8"/>
      <c r="J1737" s="7"/>
    </row>
    <row r="1738" spans="1:10" x14ac:dyDescent="0.3">
      <c r="A1738" s="7"/>
      <c r="D1738" s="8"/>
      <c r="J1738" s="7"/>
    </row>
    <row r="1739" spans="1:10" x14ac:dyDescent="0.3">
      <c r="A1739" s="7"/>
      <c r="D1739" s="8"/>
      <c r="J1739" s="7"/>
    </row>
    <row r="1740" spans="1:10" x14ac:dyDescent="0.3">
      <c r="A1740" s="7"/>
      <c r="D1740" s="8"/>
      <c r="J1740" s="7"/>
    </row>
    <row r="1741" spans="1:10" x14ac:dyDescent="0.3">
      <c r="A1741" s="7"/>
      <c r="D1741" s="8"/>
      <c r="J1741" s="7"/>
    </row>
    <row r="1742" spans="1:10" x14ac:dyDescent="0.3">
      <c r="A1742" s="7"/>
      <c r="D1742" s="8"/>
      <c r="J1742" s="7"/>
    </row>
    <row r="1743" spans="1:10" x14ac:dyDescent="0.3">
      <c r="A1743" s="7"/>
      <c r="D1743" s="8"/>
      <c r="J1743" s="7"/>
    </row>
    <row r="1744" spans="1:10" x14ac:dyDescent="0.3">
      <c r="A1744" s="7"/>
      <c r="D1744" s="8"/>
      <c r="J1744" s="7"/>
    </row>
    <row r="1745" spans="1:10" x14ac:dyDescent="0.3">
      <c r="A1745" s="7"/>
      <c r="D1745" s="8"/>
      <c r="J1745" s="7"/>
    </row>
    <row r="1746" spans="1:10" x14ac:dyDescent="0.3">
      <c r="A1746" s="7"/>
      <c r="D1746" s="8"/>
      <c r="J1746" s="7"/>
    </row>
    <row r="1747" spans="1:10" x14ac:dyDescent="0.3">
      <c r="A1747" s="7"/>
      <c r="D1747" s="8"/>
      <c r="J1747" s="7"/>
    </row>
    <row r="1748" spans="1:10" x14ac:dyDescent="0.3">
      <c r="A1748" s="7"/>
      <c r="D1748" s="8"/>
      <c r="J1748" s="7"/>
    </row>
    <row r="1749" spans="1:10" x14ac:dyDescent="0.3">
      <c r="A1749" s="7"/>
      <c r="D1749" s="8"/>
      <c r="J1749" s="7"/>
    </row>
    <row r="1750" spans="1:10" x14ac:dyDescent="0.3">
      <c r="A1750" s="7"/>
      <c r="D1750" s="8"/>
      <c r="J1750" s="7"/>
    </row>
    <row r="1751" spans="1:10" x14ac:dyDescent="0.3">
      <c r="A1751" s="7"/>
      <c r="D1751" s="8"/>
      <c r="J1751" s="7"/>
    </row>
    <row r="1752" spans="1:10" x14ac:dyDescent="0.3">
      <c r="A1752" s="7"/>
      <c r="D1752" s="8"/>
      <c r="J1752" s="7"/>
    </row>
    <row r="1753" spans="1:10" x14ac:dyDescent="0.3">
      <c r="A1753" s="7"/>
      <c r="D1753" s="8"/>
      <c r="J1753" s="7"/>
    </row>
    <row r="1754" spans="1:10" x14ac:dyDescent="0.3">
      <c r="A1754" s="7"/>
      <c r="D1754" s="8"/>
      <c r="J1754" s="7"/>
    </row>
    <row r="1755" spans="1:10" x14ac:dyDescent="0.3">
      <c r="A1755" s="7"/>
      <c r="D1755" s="8"/>
      <c r="J1755" s="7"/>
    </row>
    <row r="1756" spans="1:10" x14ac:dyDescent="0.3">
      <c r="A1756" s="7"/>
      <c r="D1756" s="8"/>
      <c r="J1756" s="7"/>
    </row>
    <row r="1757" spans="1:10" x14ac:dyDescent="0.3">
      <c r="A1757" s="7"/>
      <c r="D1757" s="8"/>
      <c r="J1757" s="7"/>
    </row>
    <row r="1758" spans="1:10" x14ac:dyDescent="0.3">
      <c r="A1758" s="7"/>
      <c r="D1758" s="8"/>
      <c r="J1758" s="7"/>
    </row>
    <row r="1759" spans="1:10" x14ac:dyDescent="0.3">
      <c r="A1759" s="7"/>
      <c r="D1759" s="8"/>
      <c r="J1759" s="7"/>
    </row>
    <row r="1760" spans="1:10" x14ac:dyDescent="0.3">
      <c r="A1760" s="7"/>
      <c r="D1760" s="8"/>
      <c r="J1760" s="7"/>
    </row>
    <row r="1761" spans="1:10" x14ac:dyDescent="0.3">
      <c r="A1761" s="7"/>
      <c r="D1761" s="8"/>
      <c r="J1761" s="7"/>
    </row>
    <row r="1762" spans="1:10" x14ac:dyDescent="0.3">
      <c r="A1762" s="7"/>
      <c r="D1762" s="8"/>
      <c r="J1762" s="7"/>
    </row>
    <row r="1763" spans="1:10" x14ac:dyDescent="0.3">
      <c r="A1763" s="7"/>
      <c r="D1763" s="8"/>
      <c r="J1763" s="7"/>
    </row>
    <row r="1764" spans="1:10" x14ac:dyDescent="0.3">
      <c r="A1764" s="7"/>
      <c r="D1764" s="8"/>
      <c r="J1764" s="7"/>
    </row>
    <row r="1765" spans="1:10" x14ac:dyDescent="0.3">
      <c r="A1765" s="7"/>
      <c r="D1765" s="8"/>
      <c r="J1765" s="7"/>
    </row>
    <row r="1766" spans="1:10" x14ac:dyDescent="0.3">
      <c r="A1766" s="7"/>
      <c r="D1766" s="8"/>
      <c r="J1766" s="7"/>
    </row>
    <row r="1767" spans="1:10" x14ac:dyDescent="0.3">
      <c r="A1767" s="7"/>
      <c r="D1767" s="8"/>
      <c r="J1767" s="7"/>
    </row>
    <row r="1768" spans="1:10" x14ac:dyDescent="0.3">
      <c r="A1768" s="7"/>
      <c r="D1768" s="8"/>
      <c r="J1768" s="7"/>
    </row>
    <row r="1769" spans="1:10" x14ac:dyDescent="0.3">
      <c r="A1769" s="7"/>
      <c r="D1769" s="8"/>
      <c r="J1769" s="7"/>
    </row>
    <row r="1770" spans="1:10" x14ac:dyDescent="0.3">
      <c r="A1770" s="7"/>
      <c r="D1770" s="8"/>
      <c r="J1770" s="7"/>
    </row>
    <row r="1771" spans="1:10" x14ac:dyDescent="0.3">
      <c r="A1771" s="7"/>
      <c r="D1771" s="8"/>
      <c r="J1771" s="7"/>
    </row>
    <row r="1772" spans="1:10" x14ac:dyDescent="0.3">
      <c r="A1772" s="7"/>
      <c r="D1772" s="8"/>
      <c r="J1772" s="7"/>
    </row>
    <row r="1773" spans="1:10" x14ac:dyDescent="0.3">
      <c r="A1773" s="7"/>
      <c r="D1773" s="8"/>
      <c r="J1773" s="7"/>
    </row>
    <row r="1774" spans="1:10" x14ac:dyDescent="0.3">
      <c r="A1774" s="7"/>
      <c r="D1774" s="8"/>
      <c r="J1774" s="7"/>
    </row>
    <row r="1775" spans="1:10" x14ac:dyDescent="0.3">
      <c r="A1775" s="7"/>
      <c r="D1775" s="8"/>
      <c r="J1775" s="7"/>
    </row>
    <row r="1776" spans="1:10" x14ac:dyDescent="0.3">
      <c r="A1776" s="7"/>
      <c r="D1776" s="8"/>
      <c r="J1776" s="7"/>
    </row>
    <row r="1777" spans="1:10" x14ac:dyDescent="0.3">
      <c r="A1777" s="7"/>
      <c r="D1777" s="8"/>
      <c r="J1777" s="7"/>
    </row>
    <row r="1778" spans="1:10" x14ac:dyDescent="0.3">
      <c r="A1778" s="7"/>
      <c r="D1778" s="8"/>
      <c r="J1778" s="7"/>
    </row>
    <row r="1779" spans="1:10" x14ac:dyDescent="0.3">
      <c r="A1779" s="7"/>
      <c r="D1779" s="8"/>
      <c r="J1779" s="7"/>
    </row>
    <row r="1780" spans="1:10" x14ac:dyDescent="0.3">
      <c r="A1780" s="7"/>
      <c r="D1780" s="8"/>
      <c r="J1780" s="7"/>
    </row>
    <row r="1781" spans="1:10" x14ac:dyDescent="0.3">
      <c r="A1781" s="7"/>
      <c r="D1781" s="8"/>
      <c r="J1781" s="7"/>
    </row>
    <row r="1782" spans="1:10" x14ac:dyDescent="0.3">
      <c r="A1782" s="7"/>
      <c r="D1782" s="8"/>
      <c r="J1782" s="7"/>
    </row>
    <row r="1783" spans="1:10" x14ac:dyDescent="0.3">
      <c r="A1783" s="7"/>
      <c r="D1783" s="8"/>
      <c r="J1783" s="7"/>
    </row>
    <row r="1784" spans="1:10" x14ac:dyDescent="0.3">
      <c r="A1784" s="7"/>
      <c r="D1784" s="8"/>
      <c r="J1784" s="7"/>
    </row>
    <row r="1785" spans="1:10" x14ac:dyDescent="0.3">
      <c r="A1785" s="7"/>
      <c r="D1785" s="8"/>
      <c r="J1785" s="7"/>
    </row>
    <row r="1786" spans="1:10" x14ac:dyDescent="0.3">
      <c r="A1786" s="7"/>
      <c r="D1786" s="8"/>
      <c r="J1786" s="7"/>
    </row>
    <row r="1787" spans="1:10" x14ac:dyDescent="0.3">
      <c r="A1787" s="7"/>
      <c r="D1787" s="8"/>
      <c r="J1787" s="7"/>
    </row>
    <row r="1788" spans="1:10" x14ac:dyDescent="0.3">
      <c r="A1788" s="7"/>
      <c r="D1788" s="8"/>
      <c r="J1788" s="7"/>
    </row>
    <row r="1789" spans="1:10" x14ac:dyDescent="0.3">
      <c r="A1789" s="7"/>
      <c r="D1789" s="8"/>
      <c r="J1789" s="7"/>
    </row>
    <row r="1790" spans="1:10" x14ac:dyDescent="0.3">
      <c r="A1790" s="7"/>
      <c r="D1790" s="8"/>
      <c r="J1790" s="7"/>
    </row>
    <row r="1791" spans="1:10" x14ac:dyDescent="0.3">
      <c r="A1791" s="7"/>
      <c r="D1791" s="8"/>
      <c r="J1791" s="7"/>
    </row>
    <row r="1792" spans="1:10" x14ac:dyDescent="0.3">
      <c r="A1792" s="7"/>
      <c r="D1792" s="8"/>
      <c r="J1792" s="7"/>
    </row>
    <row r="1793" spans="1:10" x14ac:dyDescent="0.3">
      <c r="A1793" s="7"/>
      <c r="D1793" s="8"/>
      <c r="J1793" s="7"/>
    </row>
    <row r="1794" spans="1:10" x14ac:dyDescent="0.3">
      <c r="A1794" s="7"/>
      <c r="D1794" s="8"/>
      <c r="J1794" s="7"/>
    </row>
    <row r="1795" spans="1:10" x14ac:dyDescent="0.3">
      <c r="A1795" s="7"/>
      <c r="D1795" s="8"/>
      <c r="J1795" s="7"/>
    </row>
    <row r="1796" spans="1:10" x14ac:dyDescent="0.3">
      <c r="A1796" s="7"/>
      <c r="D1796" s="8"/>
      <c r="J1796" s="7"/>
    </row>
    <row r="1797" spans="1:10" x14ac:dyDescent="0.3">
      <c r="A1797" s="7"/>
      <c r="D1797" s="8"/>
      <c r="J1797" s="7"/>
    </row>
    <row r="1798" spans="1:10" x14ac:dyDescent="0.3">
      <c r="A1798" s="7"/>
      <c r="D1798" s="8"/>
      <c r="J1798" s="7"/>
    </row>
    <row r="1799" spans="1:10" x14ac:dyDescent="0.3">
      <c r="A1799" s="7"/>
      <c r="D1799" s="8"/>
      <c r="J1799" s="7"/>
    </row>
    <row r="1800" spans="1:10" x14ac:dyDescent="0.3">
      <c r="A1800" s="7"/>
      <c r="D1800" s="8"/>
      <c r="J1800" s="7"/>
    </row>
    <row r="1801" spans="1:10" x14ac:dyDescent="0.3">
      <c r="A1801" s="7"/>
      <c r="D1801" s="8"/>
      <c r="J1801" s="7"/>
    </row>
    <row r="1802" spans="1:10" x14ac:dyDescent="0.3">
      <c r="A1802" s="7"/>
      <c r="D1802" s="8"/>
      <c r="J1802" s="7"/>
    </row>
    <row r="1803" spans="1:10" x14ac:dyDescent="0.3">
      <c r="A1803" s="7"/>
      <c r="D1803" s="8"/>
      <c r="J1803" s="7"/>
    </row>
    <row r="1804" spans="1:10" x14ac:dyDescent="0.3">
      <c r="A1804" s="7"/>
      <c r="D1804" s="8"/>
      <c r="J1804" s="7"/>
    </row>
    <row r="1805" spans="1:10" x14ac:dyDescent="0.3">
      <c r="A1805" s="7"/>
      <c r="D1805" s="8"/>
      <c r="J1805" s="7"/>
    </row>
    <row r="1806" spans="1:10" x14ac:dyDescent="0.3">
      <c r="A1806" s="7"/>
      <c r="D1806" s="8"/>
      <c r="J1806" s="7"/>
    </row>
    <row r="1807" spans="1:10" x14ac:dyDescent="0.3">
      <c r="A1807" s="7"/>
      <c r="D1807" s="8"/>
      <c r="J1807" s="7"/>
    </row>
    <row r="1808" spans="1:10" x14ac:dyDescent="0.3">
      <c r="A1808" s="7"/>
      <c r="D1808" s="8"/>
      <c r="J1808" s="7"/>
    </row>
    <row r="1809" spans="1:10" x14ac:dyDescent="0.3">
      <c r="A1809" s="7"/>
      <c r="D1809" s="8"/>
      <c r="J1809" s="7"/>
    </row>
    <row r="1810" spans="1:10" x14ac:dyDescent="0.3">
      <c r="A1810" s="7"/>
      <c r="D1810" s="8"/>
      <c r="J1810" s="7"/>
    </row>
    <row r="1811" spans="1:10" x14ac:dyDescent="0.3">
      <c r="A1811" s="7"/>
      <c r="D1811" s="8"/>
      <c r="J1811" s="7"/>
    </row>
    <row r="1812" spans="1:10" x14ac:dyDescent="0.3">
      <c r="A1812" s="7"/>
      <c r="D1812" s="8"/>
      <c r="J1812" s="7"/>
    </row>
    <row r="1813" spans="1:10" x14ac:dyDescent="0.3">
      <c r="A1813" s="7"/>
      <c r="D1813" s="8"/>
      <c r="J1813" s="7"/>
    </row>
    <row r="1814" spans="1:10" x14ac:dyDescent="0.3">
      <c r="A1814" s="7"/>
      <c r="D1814" s="8"/>
      <c r="J1814" s="7"/>
    </row>
    <row r="1815" spans="1:10" x14ac:dyDescent="0.3">
      <c r="A1815" s="7"/>
      <c r="D1815" s="8"/>
      <c r="J1815" s="7"/>
    </row>
    <row r="1816" spans="1:10" x14ac:dyDescent="0.3">
      <c r="A1816" s="7"/>
      <c r="D1816" s="8"/>
      <c r="J1816" s="7"/>
    </row>
    <row r="1817" spans="1:10" x14ac:dyDescent="0.3">
      <c r="A1817" s="7"/>
      <c r="D1817" s="8"/>
      <c r="J1817" s="7"/>
    </row>
    <row r="1818" spans="1:10" x14ac:dyDescent="0.3">
      <c r="A1818" s="7"/>
      <c r="D1818" s="8"/>
      <c r="J1818" s="7"/>
    </row>
    <row r="1819" spans="1:10" x14ac:dyDescent="0.3">
      <c r="A1819" s="7"/>
      <c r="D1819" s="8"/>
      <c r="J1819" s="7"/>
    </row>
    <row r="1820" spans="1:10" x14ac:dyDescent="0.3">
      <c r="A1820" s="7"/>
      <c r="D1820" s="8"/>
      <c r="J1820" s="7"/>
    </row>
    <row r="1821" spans="1:10" x14ac:dyDescent="0.3">
      <c r="A1821" s="7"/>
      <c r="D1821" s="8"/>
      <c r="J1821" s="7"/>
    </row>
    <row r="1822" spans="1:10" x14ac:dyDescent="0.3">
      <c r="A1822" s="7"/>
      <c r="D1822" s="8"/>
      <c r="J1822" s="7"/>
    </row>
    <row r="1823" spans="1:10" x14ac:dyDescent="0.3">
      <c r="A1823" s="7"/>
      <c r="D1823" s="8"/>
      <c r="J1823" s="7"/>
    </row>
    <row r="1824" spans="1:10" x14ac:dyDescent="0.3">
      <c r="A1824" s="7"/>
      <c r="D1824" s="8"/>
      <c r="J1824" s="7"/>
    </row>
    <row r="1825" spans="1:10" x14ac:dyDescent="0.3">
      <c r="A1825" s="7"/>
      <c r="D1825" s="8"/>
      <c r="J1825" s="7"/>
    </row>
    <row r="1826" spans="1:10" x14ac:dyDescent="0.3">
      <c r="A1826" s="7"/>
      <c r="D1826" s="8"/>
      <c r="J1826" s="7"/>
    </row>
    <row r="1827" spans="1:10" x14ac:dyDescent="0.3">
      <c r="A1827" s="7"/>
      <c r="D1827" s="8"/>
      <c r="J1827" s="7"/>
    </row>
    <row r="1828" spans="1:10" x14ac:dyDescent="0.3">
      <c r="A1828" s="7"/>
      <c r="D1828" s="8"/>
      <c r="J1828" s="7"/>
    </row>
    <row r="1829" spans="1:10" x14ac:dyDescent="0.3">
      <c r="A1829" s="7"/>
      <c r="D1829" s="8"/>
      <c r="J1829" s="7"/>
    </row>
    <row r="1830" spans="1:10" x14ac:dyDescent="0.3">
      <c r="A1830" s="7"/>
      <c r="D1830" s="8"/>
      <c r="J1830" s="7"/>
    </row>
    <row r="1831" spans="1:10" x14ac:dyDescent="0.3">
      <c r="A1831" s="7"/>
      <c r="D1831" s="8"/>
      <c r="J1831" s="7"/>
    </row>
    <row r="1832" spans="1:10" x14ac:dyDescent="0.3">
      <c r="A1832" s="7"/>
      <c r="D1832" s="8"/>
      <c r="J1832" s="7"/>
    </row>
    <row r="1833" spans="1:10" x14ac:dyDescent="0.3">
      <c r="A1833" s="7"/>
      <c r="D1833" s="8"/>
      <c r="J1833" s="7"/>
    </row>
    <row r="1834" spans="1:10" x14ac:dyDescent="0.3">
      <c r="A1834" s="7"/>
      <c r="D1834" s="8"/>
      <c r="J1834" s="7"/>
    </row>
    <row r="1835" spans="1:10" x14ac:dyDescent="0.3">
      <c r="A1835" s="7"/>
      <c r="D1835" s="8"/>
      <c r="J1835" s="7"/>
    </row>
    <row r="1836" spans="1:10" x14ac:dyDescent="0.3">
      <c r="A1836" s="7"/>
      <c r="D1836" s="8"/>
      <c r="J1836" s="7"/>
    </row>
    <row r="1837" spans="1:10" x14ac:dyDescent="0.3">
      <c r="A1837" s="7"/>
      <c r="D1837" s="8"/>
      <c r="J1837" s="7"/>
    </row>
    <row r="1838" spans="1:10" x14ac:dyDescent="0.3">
      <c r="A1838" s="7"/>
      <c r="D1838" s="8"/>
      <c r="J1838" s="7"/>
    </row>
    <row r="1839" spans="1:10" x14ac:dyDescent="0.3">
      <c r="A1839" s="7"/>
      <c r="D1839" s="8"/>
      <c r="J1839" s="7"/>
    </row>
    <row r="1840" spans="1:10" x14ac:dyDescent="0.3">
      <c r="A1840" s="7"/>
      <c r="D1840" s="8"/>
      <c r="J1840" s="7"/>
    </row>
    <row r="1841" spans="1:10" x14ac:dyDescent="0.3">
      <c r="A1841" s="7"/>
      <c r="D1841" s="8"/>
      <c r="J1841" s="7"/>
    </row>
    <row r="1842" spans="1:10" x14ac:dyDescent="0.3">
      <c r="A1842" s="7"/>
      <c r="D1842" s="8"/>
      <c r="J1842" s="7"/>
    </row>
    <row r="1843" spans="1:10" x14ac:dyDescent="0.3">
      <c r="A1843" s="7"/>
      <c r="D1843" s="8"/>
      <c r="J1843" s="7"/>
    </row>
    <row r="1844" spans="1:10" x14ac:dyDescent="0.3">
      <c r="A1844" s="7"/>
      <c r="D1844" s="8"/>
      <c r="J1844" s="7"/>
    </row>
    <row r="1845" spans="1:10" x14ac:dyDescent="0.3">
      <c r="A1845" s="7"/>
      <c r="D1845" s="8"/>
      <c r="J1845" s="7"/>
    </row>
    <row r="1846" spans="1:10" x14ac:dyDescent="0.3">
      <c r="A1846" s="7"/>
      <c r="D1846" s="8"/>
      <c r="J1846" s="7"/>
    </row>
    <row r="1847" spans="1:10" x14ac:dyDescent="0.3">
      <c r="A1847" s="7"/>
      <c r="D1847" s="8"/>
      <c r="J1847" s="7"/>
    </row>
    <row r="1848" spans="1:10" x14ac:dyDescent="0.3">
      <c r="A1848" s="7"/>
      <c r="D1848" s="8"/>
      <c r="J1848" s="7"/>
    </row>
    <row r="1849" spans="1:10" x14ac:dyDescent="0.3">
      <c r="A1849" s="7"/>
      <c r="D1849" s="8"/>
      <c r="J1849" s="7"/>
    </row>
    <row r="1850" spans="1:10" x14ac:dyDescent="0.3">
      <c r="A1850" s="7"/>
      <c r="D1850" s="8"/>
      <c r="J1850" s="7"/>
    </row>
    <row r="1851" spans="1:10" x14ac:dyDescent="0.3">
      <c r="A1851" s="7"/>
      <c r="D1851" s="8"/>
      <c r="J1851" s="7"/>
    </row>
    <row r="1852" spans="1:10" x14ac:dyDescent="0.3">
      <c r="A1852" s="7"/>
      <c r="D1852" s="8"/>
      <c r="J1852" s="7"/>
    </row>
    <row r="1853" spans="1:10" x14ac:dyDescent="0.3">
      <c r="A1853" s="7"/>
      <c r="D1853" s="8"/>
      <c r="J1853" s="7"/>
    </row>
    <row r="1854" spans="1:10" x14ac:dyDescent="0.3">
      <c r="A1854" s="7"/>
      <c r="D1854" s="8"/>
      <c r="J1854" s="7"/>
    </row>
    <row r="1855" spans="1:10" x14ac:dyDescent="0.3">
      <c r="A1855" s="7"/>
      <c r="D1855" s="8"/>
      <c r="J1855" s="7"/>
    </row>
    <row r="1856" spans="1:10" x14ac:dyDescent="0.3">
      <c r="A1856" s="7"/>
      <c r="D1856" s="8"/>
      <c r="J1856" s="7"/>
    </row>
    <row r="1857" spans="1:10" x14ac:dyDescent="0.3">
      <c r="A1857" s="7"/>
      <c r="D1857" s="8"/>
      <c r="J1857" s="7"/>
    </row>
    <row r="1858" spans="1:10" x14ac:dyDescent="0.3">
      <c r="A1858" s="7"/>
      <c r="D1858" s="8"/>
      <c r="J1858" s="7"/>
    </row>
    <row r="1859" spans="1:10" x14ac:dyDescent="0.3">
      <c r="A1859" s="7"/>
      <c r="D1859" s="8"/>
      <c r="J1859" s="7"/>
    </row>
    <row r="1860" spans="1:10" x14ac:dyDescent="0.3">
      <c r="A1860" s="7"/>
      <c r="D1860" s="8"/>
      <c r="J1860" s="7"/>
    </row>
    <row r="1861" spans="1:10" x14ac:dyDescent="0.3">
      <c r="A1861" s="7"/>
      <c r="D1861" s="8"/>
      <c r="J1861" s="7"/>
    </row>
    <row r="1862" spans="1:10" x14ac:dyDescent="0.3">
      <c r="A1862" s="7"/>
      <c r="D1862" s="8"/>
      <c r="J1862" s="7"/>
    </row>
    <row r="1863" spans="1:10" x14ac:dyDescent="0.3">
      <c r="A1863" s="7"/>
      <c r="D1863" s="8"/>
      <c r="J1863" s="7"/>
    </row>
    <row r="1864" spans="1:10" x14ac:dyDescent="0.3">
      <c r="A1864" s="7"/>
      <c r="D1864" s="8"/>
      <c r="J1864" s="7"/>
    </row>
    <row r="1865" spans="1:10" x14ac:dyDescent="0.3">
      <c r="A1865" s="7"/>
      <c r="D1865" s="8"/>
      <c r="J1865" s="7"/>
    </row>
    <row r="1866" spans="1:10" x14ac:dyDescent="0.3">
      <c r="A1866" s="7"/>
      <c r="D1866" s="8"/>
      <c r="J1866" s="7"/>
    </row>
    <row r="1867" spans="1:10" x14ac:dyDescent="0.3">
      <c r="A1867" s="7"/>
      <c r="D1867" s="8"/>
      <c r="J1867" s="7"/>
    </row>
    <row r="1868" spans="1:10" x14ac:dyDescent="0.3">
      <c r="A1868" s="7"/>
      <c r="D1868" s="8"/>
      <c r="J1868" s="7"/>
    </row>
    <row r="1869" spans="1:10" x14ac:dyDescent="0.3">
      <c r="A1869" s="7"/>
      <c r="D1869" s="8"/>
      <c r="J1869" s="7"/>
    </row>
    <row r="1870" spans="1:10" x14ac:dyDescent="0.3">
      <c r="A1870" s="7"/>
      <c r="D1870" s="8"/>
      <c r="J1870" s="7"/>
    </row>
    <row r="1871" spans="1:10" x14ac:dyDescent="0.3">
      <c r="A1871" s="7"/>
      <c r="D1871" s="8"/>
      <c r="J1871" s="7"/>
    </row>
    <row r="1872" spans="1:10" x14ac:dyDescent="0.3">
      <c r="A1872" s="7"/>
      <c r="D1872" s="8"/>
      <c r="J1872" s="7"/>
    </row>
    <row r="1873" spans="1:10" x14ac:dyDescent="0.3">
      <c r="A1873" s="7"/>
      <c r="D1873" s="8"/>
      <c r="J1873" s="7"/>
    </row>
    <row r="1874" spans="1:10" x14ac:dyDescent="0.3">
      <c r="A1874" s="7"/>
      <c r="D1874" s="8"/>
      <c r="J1874" s="7"/>
    </row>
    <row r="1875" spans="1:10" x14ac:dyDescent="0.3">
      <c r="A1875" s="7"/>
      <c r="D1875" s="8"/>
      <c r="J1875" s="7"/>
    </row>
    <row r="1876" spans="1:10" x14ac:dyDescent="0.3">
      <c r="A1876" s="7"/>
      <c r="D1876" s="8"/>
      <c r="J1876" s="7"/>
    </row>
    <row r="1877" spans="1:10" x14ac:dyDescent="0.3">
      <c r="A1877" s="7"/>
      <c r="D1877" s="8"/>
      <c r="J1877" s="7"/>
    </row>
    <row r="1878" spans="1:10" x14ac:dyDescent="0.3">
      <c r="A1878" s="7"/>
      <c r="D1878" s="8"/>
      <c r="J1878" s="7"/>
    </row>
    <row r="1879" spans="1:10" x14ac:dyDescent="0.3">
      <c r="A1879" s="7"/>
      <c r="D1879" s="8"/>
      <c r="J1879" s="7"/>
    </row>
    <row r="1880" spans="1:10" x14ac:dyDescent="0.3">
      <c r="A1880" s="7"/>
      <c r="D1880" s="8"/>
      <c r="J1880" s="7"/>
    </row>
    <row r="1881" spans="1:10" x14ac:dyDescent="0.3">
      <c r="A1881" s="7"/>
      <c r="D1881" s="8"/>
      <c r="J1881" s="7"/>
    </row>
    <row r="1882" spans="1:10" x14ac:dyDescent="0.3">
      <c r="A1882" s="7"/>
      <c r="D1882" s="8"/>
      <c r="J1882" s="7"/>
    </row>
    <row r="1883" spans="1:10" x14ac:dyDescent="0.3">
      <c r="A1883" s="7"/>
      <c r="D1883" s="8"/>
      <c r="J1883" s="7"/>
    </row>
    <row r="1884" spans="1:10" x14ac:dyDescent="0.3">
      <c r="A1884" s="7"/>
      <c r="D1884" s="8"/>
      <c r="J1884" s="7"/>
    </row>
    <row r="1885" spans="1:10" x14ac:dyDescent="0.3">
      <c r="A1885" s="7"/>
      <c r="D1885" s="8"/>
      <c r="J1885" s="7"/>
    </row>
    <row r="1886" spans="1:10" x14ac:dyDescent="0.3">
      <c r="A1886" s="7"/>
      <c r="D1886" s="8"/>
      <c r="J1886" s="7"/>
    </row>
    <row r="1887" spans="1:10" x14ac:dyDescent="0.3">
      <c r="A1887" s="7"/>
      <c r="D1887" s="8"/>
      <c r="J1887" s="7"/>
    </row>
    <row r="1888" spans="1:10" x14ac:dyDescent="0.3">
      <c r="A1888" s="7"/>
      <c r="D1888" s="8"/>
      <c r="J1888" s="7"/>
    </row>
    <row r="1889" spans="1:10" x14ac:dyDescent="0.3">
      <c r="A1889" s="7"/>
      <c r="D1889" s="8"/>
      <c r="J1889" s="7"/>
    </row>
    <row r="1890" spans="1:10" x14ac:dyDescent="0.3">
      <c r="A1890" s="7"/>
      <c r="D1890" s="8"/>
      <c r="J1890" s="7"/>
    </row>
    <row r="1891" spans="1:10" x14ac:dyDescent="0.3">
      <c r="A1891" s="7"/>
      <c r="D1891" s="8"/>
      <c r="J1891" s="7"/>
    </row>
    <row r="1892" spans="1:10" x14ac:dyDescent="0.3">
      <c r="A1892" s="7"/>
      <c r="D1892" s="8"/>
      <c r="J1892" s="7"/>
    </row>
    <row r="1893" spans="1:10" x14ac:dyDescent="0.3">
      <c r="A1893" s="7"/>
      <c r="D1893" s="8"/>
      <c r="J1893" s="7"/>
    </row>
    <row r="1894" spans="1:10" x14ac:dyDescent="0.3">
      <c r="A1894" s="7"/>
      <c r="D1894" s="8"/>
      <c r="J1894" s="7"/>
    </row>
    <row r="1895" spans="1:10" x14ac:dyDescent="0.3">
      <c r="A1895" s="7"/>
      <c r="D1895" s="8"/>
      <c r="J1895" s="7"/>
    </row>
    <row r="1896" spans="1:10" x14ac:dyDescent="0.3">
      <c r="A1896" s="7"/>
      <c r="D1896" s="8"/>
      <c r="J1896" s="7"/>
    </row>
    <row r="1897" spans="1:10" x14ac:dyDescent="0.3">
      <c r="A1897" s="7"/>
      <c r="D1897" s="8"/>
      <c r="J1897" s="7"/>
    </row>
    <row r="1898" spans="1:10" x14ac:dyDescent="0.3">
      <c r="A1898" s="7"/>
      <c r="D1898" s="8"/>
      <c r="J1898" s="7"/>
    </row>
    <row r="1899" spans="1:10" x14ac:dyDescent="0.3">
      <c r="A1899" s="7"/>
      <c r="D1899" s="8"/>
      <c r="J1899" s="7"/>
    </row>
    <row r="1900" spans="1:10" x14ac:dyDescent="0.3">
      <c r="A1900" s="7"/>
      <c r="D1900" s="8"/>
      <c r="J1900" s="7"/>
    </row>
    <row r="1901" spans="1:10" x14ac:dyDescent="0.3">
      <c r="A1901" s="7"/>
      <c r="D1901" s="8"/>
      <c r="J1901" s="7"/>
    </row>
    <row r="1902" spans="1:10" x14ac:dyDescent="0.3">
      <c r="A1902" s="7"/>
      <c r="D1902" s="8"/>
      <c r="J1902" s="7"/>
    </row>
    <row r="1903" spans="1:10" x14ac:dyDescent="0.3">
      <c r="A1903" s="7"/>
      <c r="D1903" s="8"/>
      <c r="J1903" s="7"/>
    </row>
    <row r="1904" spans="1:10" x14ac:dyDescent="0.3">
      <c r="A1904" s="7"/>
      <c r="D1904" s="8"/>
      <c r="J1904" s="7"/>
    </row>
    <row r="1905" spans="1:10" x14ac:dyDescent="0.3">
      <c r="A1905" s="7"/>
      <c r="D1905" s="8"/>
      <c r="J1905" s="7"/>
    </row>
    <row r="1906" spans="1:10" x14ac:dyDescent="0.3">
      <c r="A1906" s="7"/>
      <c r="D1906" s="8"/>
      <c r="J1906" s="7"/>
    </row>
    <row r="1907" spans="1:10" x14ac:dyDescent="0.3">
      <c r="A1907" s="7"/>
      <c r="D1907" s="8"/>
      <c r="J1907" s="7"/>
    </row>
    <row r="1908" spans="1:10" x14ac:dyDescent="0.3">
      <c r="A1908" s="7"/>
      <c r="D1908" s="8"/>
      <c r="J1908" s="7"/>
    </row>
    <row r="1909" spans="1:10" x14ac:dyDescent="0.3">
      <c r="A1909" s="7"/>
      <c r="D1909" s="8"/>
      <c r="J1909" s="7"/>
    </row>
    <row r="1910" spans="1:10" x14ac:dyDescent="0.3">
      <c r="A1910" s="7"/>
      <c r="D1910" s="8"/>
      <c r="J1910" s="7"/>
    </row>
    <row r="1911" spans="1:10" x14ac:dyDescent="0.3">
      <c r="A1911" s="7"/>
      <c r="D1911" s="8"/>
      <c r="J1911" s="7"/>
    </row>
    <row r="1912" spans="1:10" x14ac:dyDescent="0.3">
      <c r="A1912" s="7"/>
      <c r="D1912" s="8"/>
      <c r="J1912" s="7"/>
    </row>
    <row r="1913" spans="1:10" x14ac:dyDescent="0.3">
      <c r="A1913" s="7"/>
      <c r="D1913" s="8"/>
      <c r="J1913" s="7"/>
    </row>
    <row r="1914" spans="1:10" x14ac:dyDescent="0.3">
      <c r="A1914" s="7"/>
      <c r="D1914" s="8"/>
      <c r="J1914" s="7"/>
    </row>
    <row r="1915" spans="1:10" x14ac:dyDescent="0.3">
      <c r="A1915" s="7"/>
      <c r="D1915" s="8"/>
      <c r="J1915" s="7"/>
    </row>
    <row r="1916" spans="1:10" x14ac:dyDescent="0.3">
      <c r="A1916" s="7"/>
      <c r="D1916" s="8"/>
      <c r="J1916" s="7"/>
    </row>
    <row r="1917" spans="1:10" x14ac:dyDescent="0.3">
      <c r="A1917" s="7"/>
      <c r="D1917" s="8"/>
      <c r="J1917" s="7"/>
    </row>
    <row r="1918" spans="1:10" x14ac:dyDescent="0.3">
      <c r="A1918" s="7"/>
      <c r="D1918" s="8"/>
      <c r="J1918" s="7"/>
    </row>
    <row r="1919" spans="1:10" x14ac:dyDescent="0.3">
      <c r="A1919" s="7"/>
      <c r="D1919" s="8"/>
      <c r="J1919" s="7"/>
    </row>
    <row r="1920" spans="1:10" x14ac:dyDescent="0.3">
      <c r="A1920" s="7"/>
      <c r="D1920" s="8"/>
      <c r="J1920" s="7"/>
    </row>
    <row r="1921" spans="1:10" x14ac:dyDescent="0.3">
      <c r="A1921" s="7"/>
      <c r="D1921" s="8"/>
      <c r="J1921" s="7"/>
    </row>
    <row r="1922" spans="1:10" x14ac:dyDescent="0.3">
      <c r="A1922" s="7"/>
      <c r="D1922" s="8"/>
      <c r="J1922" s="7"/>
    </row>
    <row r="1923" spans="1:10" x14ac:dyDescent="0.3">
      <c r="A1923" s="7"/>
      <c r="D1923" s="8"/>
      <c r="J1923" s="7"/>
    </row>
    <row r="1924" spans="1:10" x14ac:dyDescent="0.3">
      <c r="A1924" s="7"/>
      <c r="D1924" s="8"/>
      <c r="J1924" s="7"/>
    </row>
    <row r="1925" spans="1:10" x14ac:dyDescent="0.3">
      <c r="A1925" s="7"/>
      <c r="D1925" s="8"/>
      <c r="J1925" s="7"/>
    </row>
    <row r="1926" spans="1:10" x14ac:dyDescent="0.3">
      <c r="A1926" s="7"/>
      <c r="D1926" s="8"/>
      <c r="J1926" s="7"/>
    </row>
    <row r="1927" spans="1:10" x14ac:dyDescent="0.3">
      <c r="A1927" s="7"/>
      <c r="D1927" s="8"/>
      <c r="J1927" s="7"/>
    </row>
    <row r="1928" spans="1:10" x14ac:dyDescent="0.3">
      <c r="A1928" s="7"/>
      <c r="D1928" s="8"/>
      <c r="J1928" s="7"/>
    </row>
    <row r="1929" spans="1:10" x14ac:dyDescent="0.3">
      <c r="A1929" s="7"/>
      <c r="D1929" s="8"/>
      <c r="J1929" s="7"/>
    </row>
    <row r="1930" spans="1:10" x14ac:dyDescent="0.3">
      <c r="A1930" s="7"/>
      <c r="D1930" s="8"/>
      <c r="J1930" s="7"/>
    </row>
    <row r="1931" spans="1:10" x14ac:dyDescent="0.3">
      <c r="A1931" s="7"/>
      <c r="D1931" s="8"/>
      <c r="J1931" s="7"/>
    </row>
    <row r="1932" spans="1:10" x14ac:dyDescent="0.3">
      <c r="A1932" s="7"/>
      <c r="D1932" s="8"/>
      <c r="J1932" s="7"/>
    </row>
    <row r="1933" spans="1:10" x14ac:dyDescent="0.3">
      <c r="A1933" s="7"/>
      <c r="D1933" s="8"/>
      <c r="J1933" s="7"/>
    </row>
    <row r="1934" spans="1:10" x14ac:dyDescent="0.3">
      <c r="A1934" s="7"/>
      <c r="D1934" s="8"/>
      <c r="J1934" s="7"/>
    </row>
    <row r="1935" spans="1:10" x14ac:dyDescent="0.3">
      <c r="A1935" s="7"/>
      <c r="D1935" s="8"/>
      <c r="J1935" s="7"/>
    </row>
    <row r="1936" spans="1:10" x14ac:dyDescent="0.3">
      <c r="A1936" s="7"/>
      <c r="D1936" s="8"/>
      <c r="J1936" s="7"/>
    </row>
    <row r="1937" spans="1:10" x14ac:dyDescent="0.3">
      <c r="A1937" s="7"/>
      <c r="D1937" s="8"/>
      <c r="J1937" s="7"/>
    </row>
    <row r="1938" spans="1:10" x14ac:dyDescent="0.3">
      <c r="A1938" s="7"/>
      <c r="D1938" s="8"/>
      <c r="J1938" s="7"/>
    </row>
    <row r="1939" spans="1:10" x14ac:dyDescent="0.3">
      <c r="A1939" s="7"/>
      <c r="D1939" s="8"/>
      <c r="J1939" s="7"/>
    </row>
    <row r="1940" spans="1:10" x14ac:dyDescent="0.3">
      <c r="A1940" s="7"/>
      <c r="D1940" s="8"/>
      <c r="J1940" s="7"/>
    </row>
    <row r="1941" spans="1:10" x14ac:dyDescent="0.3">
      <c r="A1941" s="7"/>
      <c r="D1941" s="8"/>
      <c r="J1941" s="7"/>
    </row>
    <row r="1942" spans="1:10" x14ac:dyDescent="0.3">
      <c r="A1942" s="7"/>
      <c r="D1942" s="8"/>
      <c r="J1942" s="7"/>
    </row>
    <row r="1943" spans="1:10" x14ac:dyDescent="0.3">
      <c r="A1943" s="7"/>
      <c r="D1943" s="8"/>
      <c r="J1943" s="7"/>
    </row>
    <row r="1944" spans="1:10" x14ac:dyDescent="0.3">
      <c r="A1944" s="7"/>
      <c r="D1944" s="8"/>
      <c r="J1944" s="7"/>
    </row>
    <row r="1945" spans="1:10" x14ac:dyDescent="0.3">
      <c r="A1945" s="7"/>
      <c r="D1945" s="8"/>
      <c r="J1945" s="7"/>
    </row>
    <row r="1946" spans="1:10" x14ac:dyDescent="0.3">
      <c r="A1946" s="7"/>
      <c r="D1946" s="8"/>
      <c r="J1946" s="7"/>
    </row>
    <row r="1947" spans="1:10" x14ac:dyDescent="0.3">
      <c r="A1947" s="7"/>
      <c r="D1947" s="8"/>
      <c r="J1947" s="7"/>
    </row>
    <row r="1948" spans="1:10" x14ac:dyDescent="0.3">
      <c r="A1948" s="7"/>
      <c r="D1948" s="8"/>
      <c r="J1948" s="7"/>
    </row>
    <row r="1949" spans="1:10" x14ac:dyDescent="0.3">
      <c r="A1949" s="7"/>
      <c r="D1949" s="8"/>
      <c r="J1949" s="7"/>
    </row>
    <row r="1950" spans="1:10" x14ac:dyDescent="0.3">
      <c r="A1950" s="7"/>
      <c r="D1950" s="8"/>
      <c r="J1950" s="7"/>
    </row>
    <row r="1951" spans="1:10" x14ac:dyDescent="0.3">
      <c r="A1951" s="7"/>
      <c r="D1951" s="8"/>
      <c r="J1951" s="7"/>
    </row>
    <row r="1952" spans="1:10" x14ac:dyDescent="0.3">
      <c r="A1952" s="7"/>
      <c r="D1952" s="8"/>
      <c r="J1952" s="7"/>
    </row>
    <row r="1953" spans="1:10" x14ac:dyDescent="0.3">
      <c r="A1953" s="7"/>
      <c r="D1953" s="8"/>
      <c r="J1953" s="7"/>
    </row>
    <row r="1954" spans="1:10" x14ac:dyDescent="0.3">
      <c r="A1954" s="7"/>
      <c r="D1954" s="8"/>
      <c r="J1954" s="7"/>
    </row>
    <row r="1955" spans="1:10" x14ac:dyDescent="0.3">
      <c r="A1955" s="7"/>
      <c r="D1955" s="8"/>
      <c r="J1955" s="7"/>
    </row>
    <row r="1956" spans="1:10" x14ac:dyDescent="0.3">
      <c r="A1956" s="7"/>
      <c r="D1956" s="8"/>
      <c r="J1956" s="7"/>
    </row>
    <row r="1957" spans="1:10" x14ac:dyDescent="0.3">
      <c r="A1957" s="7"/>
      <c r="D1957" s="8"/>
      <c r="J1957" s="7"/>
    </row>
    <row r="1958" spans="1:10" x14ac:dyDescent="0.3">
      <c r="A1958" s="7"/>
      <c r="D1958" s="8"/>
      <c r="J1958" s="7"/>
    </row>
    <row r="1959" spans="1:10" x14ac:dyDescent="0.3">
      <c r="A1959" s="7"/>
      <c r="D1959" s="8"/>
      <c r="J1959" s="7"/>
    </row>
    <row r="1960" spans="1:10" x14ac:dyDescent="0.3">
      <c r="A1960" s="7"/>
      <c r="D1960" s="8"/>
      <c r="J1960" s="7"/>
    </row>
    <row r="1961" spans="1:10" x14ac:dyDescent="0.3">
      <c r="A1961" s="7"/>
      <c r="D1961" s="8"/>
      <c r="J1961" s="7"/>
    </row>
    <row r="1962" spans="1:10" x14ac:dyDescent="0.3">
      <c r="A1962" s="7"/>
      <c r="D1962" s="8"/>
      <c r="J1962" s="7"/>
    </row>
    <row r="1963" spans="1:10" x14ac:dyDescent="0.3">
      <c r="A1963" s="7"/>
      <c r="D1963" s="8"/>
      <c r="J1963" s="7"/>
    </row>
    <row r="1964" spans="1:10" x14ac:dyDescent="0.3">
      <c r="A1964" s="7"/>
      <c r="D1964" s="8"/>
      <c r="J1964" s="7"/>
    </row>
    <row r="1965" spans="1:10" x14ac:dyDescent="0.3">
      <c r="A1965" s="7"/>
      <c r="D1965" s="8"/>
      <c r="J1965" s="7"/>
    </row>
    <row r="1966" spans="1:10" x14ac:dyDescent="0.3">
      <c r="A1966" s="7"/>
      <c r="D1966" s="8"/>
      <c r="J1966" s="7"/>
    </row>
    <row r="1967" spans="1:10" x14ac:dyDescent="0.3">
      <c r="A1967" s="7"/>
      <c r="D1967" s="8"/>
      <c r="J1967" s="7"/>
    </row>
    <row r="1968" spans="1:10" x14ac:dyDescent="0.3">
      <c r="A1968" s="7"/>
      <c r="D1968" s="8"/>
      <c r="J1968" s="7"/>
    </row>
    <row r="1969" spans="1:10" x14ac:dyDescent="0.3">
      <c r="A1969" s="7"/>
      <c r="D1969" s="8"/>
      <c r="J1969" s="7"/>
    </row>
    <row r="1970" spans="1:10" x14ac:dyDescent="0.3">
      <c r="A1970" s="7"/>
      <c r="D1970" s="8"/>
      <c r="J1970" s="7"/>
    </row>
    <row r="1971" spans="1:10" x14ac:dyDescent="0.3">
      <c r="A1971" s="7"/>
      <c r="D1971" s="8"/>
      <c r="J1971" s="7"/>
    </row>
    <row r="1972" spans="1:10" x14ac:dyDescent="0.3">
      <c r="A1972" s="7"/>
      <c r="D1972" s="8"/>
      <c r="J1972" s="7"/>
    </row>
    <row r="1973" spans="1:10" x14ac:dyDescent="0.3">
      <c r="A1973" s="7"/>
      <c r="D1973" s="8"/>
      <c r="J1973" s="7"/>
    </row>
    <row r="1974" spans="1:10" x14ac:dyDescent="0.3">
      <c r="A1974" s="7"/>
      <c r="D1974" s="8"/>
      <c r="J1974" s="7"/>
    </row>
    <row r="1975" spans="1:10" x14ac:dyDescent="0.3">
      <c r="A1975" s="7"/>
      <c r="D1975" s="8"/>
      <c r="J1975" s="7"/>
    </row>
    <row r="1976" spans="1:10" x14ac:dyDescent="0.3">
      <c r="A1976" s="7"/>
      <c r="D1976" s="8"/>
      <c r="J1976" s="7"/>
    </row>
    <row r="1977" spans="1:10" x14ac:dyDescent="0.3">
      <c r="A1977" s="7"/>
      <c r="D1977" s="8"/>
      <c r="J1977" s="7"/>
    </row>
    <row r="1978" spans="1:10" x14ac:dyDescent="0.3">
      <c r="A1978" s="7"/>
      <c r="D1978" s="8"/>
      <c r="J1978" s="7"/>
    </row>
    <row r="1979" spans="1:10" x14ac:dyDescent="0.3">
      <c r="A1979" s="7"/>
      <c r="D1979" s="8"/>
      <c r="J1979" s="7"/>
    </row>
    <row r="1980" spans="1:10" x14ac:dyDescent="0.3">
      <c r="A1980" s="7"/>
      <c r="D1980" s="8"/>
      <c r="J1980" s="7"/>
    </row>
    <row r="1981" spans="1:10" x14ac:dyDescent="0.3">
      <c r="A1981" s="7"/>
      <c r="D1981" s="8"/>
      <c r="J1981" s="7"/>
    </row>
    <row r="1982" spans="1:10" x14ac:dyDescent="0.3">
      <c r="A1982" s="7"/>
      <c r="D1982" s="8"/>
      <c r="J1982" s="7"/>
    </row>
    <row r="1983" spans="1:10" x14ac:dyDescent="0.3">
      <c r="A1983" s="7"/>
      <c r="D1983" s="8"/>
      <c r="J1983" s="7"/>
    </row>
    <row r="1984" spans="1:10" x14ac:dyDescent="0.3">
      <c r="A1984" s="7"/>
      <c r="D1984" s="8"/>
      <c r="J1984" s="7"/>
    </row>
    <row r="1985" spans="1:10" x14ac:dyDescent="0.3">
      <c r="A1985" s="7"/>
      <c r="D1985" s="8"/>
      <c r="J1985" s="7"/>
    </row>
    <row r="1986" spans="1:10" x14ac:dyDescent="0.3">
      <c r="A1986" s="7"/>
      <c r="D1986" s="8"/>
      <c r="J1986" s="7"/>
    </row>
    <row r="1987" spans="1:10" x14ac:dyDescent="0.3">
      <c r="A1987" s="7"/>
      <c r="D1987" s="8"/>
      <c r="J1987" s="7"/>
    </row>
    <row r="1988" spans="1:10" x14ac:dyDescent="0.3">
      <c r="A1988" s="7"/>
      <c r="D1988" s="8"/>
      <c r="J1988" s="7"/>
    </row>
    <row r="1989" spans="1:10" x14ac:dyDescent="0.3">
      <c r="A1989" s="7"/>
      <c r="D1989" s="8"/>
      <c r="J1989" s="7"/>
    </row>
    <row r="1990" spans="1:10" x14ac:dyDescent="0.3">
      <c r="A1990" s="7"/>
      <c r="D1990" s="8"/>
      <c r="J1990" s="7"/>
    </row>
    <row r="1991" spans="1:10" x14ac:dyDescent="0.3">
      <c r="A1991" s="7"/>
      <c r="D1991" s="8"/>
      <c r="J1991" s="7"/>
    </row>
    <row r="1992" spans="1:10" x14ac:dyDescent="0.3">
      <c r="A1992" s="7"/>
      <c r="D1992" s="8"/>
      <c r="J1992" s="7"/>
    </row>
    <row r="1993" spans="1:10" x14ac:dyDescent="0.3">
      <c r="A1993" s="7"/>
      <c r="D1993" s="8"/>
      <c r="J1993" s="7"/>
    </row>
    <row r="1994" spans="1:10" x14ac:dyDescent="0.3">
      <c r="A1994" s="7"/>
      <c r="D1994" s="8"/>
      <c r="J1994" s="7"/>
    </row>
    <row r="1995" spans="1:10" x14ac:dyDescent="0.3">
      <c r="A1995" s="7"/>
      <c r="D1995" s="8"/>
      <c r="J1995" s="7"/>
    </row>
    <row r="1996" spans="1:10" x14ac:dyDescent="0.3">
      <c r="A1996" s="7"/>
      <c r="D1996" s="8"/>
      <c r="J1996" s="7"/>
    </row>
    <row r="1997" spans="1:10" x14ac:dyDescent="0.3">
      <c r="A1997" s="7"/>
      <c r="D1997" s="8"/>
      <c r="J1997" s="7"/>
    </row>
    <row r="1998" spans="1:10" x14ac:dyDescent="0.3">
      <c r="A1998" s="7"/>
      <c r="D1998" s="8"/>
      <c r="J1998" s="7"/>
    </row>
    <row r="1999" spans="1:10" x14ac:dyDescent="0.3">
      <c r="A1999" s="7"/>
      <c r="D1999" s="8"/>
      <c r="J1999" s="7"/>
    </row>
    <row r="2000" spans="1:10" x14ac:dyDescent="0.3">
      <c r="A2000" s="7"/>
      <c r="D2000" s="8"/>
      <c r="J2000" s="7"/>
    </row>
    <row r="2001" spans="1:10" x14ac:dyDescent="0.3">
      <c r="A2001" s="7"/>
      <c r="D2001" s="8"/>
      <c r="J2001" s="7"/>
    </row>
    <row r="2002" spans="1:10" x14ac:dyDescent="0.3">
      <c r="A2002" s="7"/>
      <c r="D2002" s="8"/>
      <c r="J2002" s="7"/>
    </row>
    <row r="2003" spans="1:10" x14ac:dyDescent="0.3">
      <c r="A2003" s="7"/>
      <c r="D2003" s="8"/>
      <c r="J2003" s="7"/>
    </row>
    <row r="2004" spans="1:10" x14ac:dyDescent="0.3">
      <c r="A2004" s="7"/>
      <c r="D2004" s="8"/>
      <c r="J2004" s="7"/>
    </row>
    <row r="2005" spans="1:10" x14ac:dyDescent="0.3">
      <c r="A2005" s="7"/>
      <c r="D2005" s="8"/>
      <c r="J2005" s="7"/>
    </row>
    <row r="2006" spans="1:10" x14ac:dyDescent="0.3">
      <c r="A2006" s="7"/>
      <c r="D2006" s="8"/>
      <c r="J2006" s="7"/>
    </row>
    <row r="2007" spans="1:10" x14ac:dyDescent="0.3">
      <c r="A2007" s="7"/>
      <c r="D2007" s="8"/>
      <c r="J2007" s="7"/>
    </row>
    <row r="2008" spans="1:10" x14ac:dyDescent="0.3">
      <c r="A2008" s="7"/>
      <c r="D2008" s="8"/>
      <c r="J2008" s="7"/>
    </row>
    <row r="2009" spans="1:10" x14ac:dyDescent="0.3">
      <c r="A2009" s="7"/>
      <c r="D2009" s="8"/>
      <c r="J2009" s="7"/>
    </row>
    <row r="2010" spans="1:10" x14ac:dyDescent="0.3">
      <c r="A2010" s="7"/>
      <c r="D2010" s="8"/>
      <c r="J2010" s="7"/>
    </row>
    <row r="2011" spans="1:10" x14ac:dyDescent="0.3">
      <c r="A2011" s="7"/>
      <c r="D2011" s="8"/>
      <c r="J2011" s="7"/>
    </row>
    <row r="2012" spans="1:10" x14ac:dyDescent="0.3">
      <c r="A2012" s="7"/>
      <c r="D2012" s="8"/>
      <c r="J2012" s="7"/>
    </row>
    <row r="2013" spans="1:10" x14ac:dyDescent="0.3">
      <c r="A2013" s="7"/>
      <c r="D2013" s="8"/>
      <c r="J2013" s="7"/>
    </row>
    <row r="2014" spans="1:10" x14ac:dyDescent="0.3">
      <c r="A2014" s="7"/>
      <c r="D2014" s="8"/>
      <c r="J2014" s="7"/>
    </row>
    <row r="2015" spans="1:10" x14ac:dyDescent="0.3">
      <c r="A2015" s="7"/>
      <c r="D2015" s="8"/>
      <c r="J2015" s="7"/>
    </row>
    <row r="2016" spans="1:10" x14ac:dyDescent="0.3">
      <c r="A2016" s="7"/>
      <c r="D2016" s="8"/>
      <c r="J2016" s="7"/>
    </row>
    <row r="2017" spans="1:10" x14ac:dyDescent="0.3">
      <c r="A2017" s="7"/>
      <c r="D2017" s="8"/>
      <c r="J2017" s="7"/>
    </row>
    <row r="2018" spans="1:10" x14ac:dyDescent="0.3">
      <c r="A2018" s="7"/>
      <c r="D2018" s="8"/>
      <c r="J2018" s="7"/>
    </row>
    <row r="2019" spans="1:10" x14ac:dyDescent="0.3">
      <c r="A2019" s="7"/>
      <c r="D2019" s="8"/>
      <c r="J2019" s="7"/>
    </row>
    <row r="2020" spans="1:10" x14ac:dyDescent="0.3">
      <c r="A2020" s="7"/>
      <c r="D2020" s="8"/>
      <c r="J2020" s="7"/>
    </row>
    <row r="2021" spans="1:10" x14ac:dyDescent="0.3">
      <c r="A2021" s="7"/>
      <c r="D2021" s="8"/>
      <c r="J2021" s="7"/>
    </row>
    <row r="2022" spans="1:10" x14ac:dyDescent="0.3">
      <c r="A2022" s="7"/>
      <c r="D2022" s="8"/>
      <c r="J2022" s="7"/>
    </row>
    <row r="2023" spans="1:10" x14ac:dyDescent="0.3">
      <c r="A2023" s="7"/>
      <c r="D2023" s="8"/>
      <c r="J2023" s="7"/>
    </row>
    <row r="2024" spans="1:10" x14ac:dyDescent="0.3">
      <c r="A2024" s="7"/>
      <c r="D2024" s="8"/>
      <c r="J2024" s="7"/>
    </row>
    <row r="2025" spans="1:10" x14ac:dyDescent="0.3">
      <c r="A2025" s="7"/>
      <c r="D2025" s="8"/>
      <c r="J2025" s="7"/>
    </row>
    <row r="2026" spans="1:10" x14ac:dyDescent="0.3">
      <c r="A2026" s="7"/>
      <c r="D2026" s="8"/>
      <c r="J2026" s="7"/>
    </row>
    <row r="2027" spans="1:10" x14ac:dyDescent="0.3">
      <c r="A2027" s="7"/>
      <c r="D2027" s="8"/>
      <c r="J2027" s="7"/>
    </row>
    <row r="2028" spans="1:10" x14ac:dyDescent="0.3">
      <c r="A2028" s="7"/>
      <c r="D2028" s="8"/>
      <c r="J2028" s="7"/>
    </row>
    <row r="2029" spans="1:10" x14ac:dyDescent="0.3">
      <c r="A2029" s="7"/>
      <c r="D2029" s="8"/>
      <c r="J2029" s="7"/>
    </row>
    <row r="2030" spans="1:10" x14ac:dyDescent="0.3">
      <c r="A2030" s="7"/>
      <c r="D2030" s="8"/>
      <c r="J2030" s="7"/>
    </row>
    <row r="2031" spans="1:10" x14ac:dyDescent="0.3">
      <c r="A2031" s="7"/>
      <c r="D2031" s="8"/>
      <c r="J2031" s="7"/>
    </row>
    <row r="2032" spans="1:10" x14ac:dyDescent="0.3">
      <c r="A2032" s="7"/>
      <c r="D2032" s="8"/>
      <c r="J2032" s="7"/>
    </row>
    <row r="2033" spans="1:10" x14ac:dyDescent="0.3">
      <c r="A2033" s="7"/>
      <c r="D2033" s="8"/>
      <c r="J2033" s="7"/>
    </row>
    <row r="2034" spans="1:10" x14ac:dyDescent="0.3">
      <c r="A2034" s="7"/>
      <c r="D2034" s="8"/>
      <c r="J2034" s="7"/>
    </row>
    <row r="2035" spans="1:10" x14ac:dyDescent="0.3">
      <c r="A2035" s="7"/>
      <c r="D2035" s="8"/>
      <c r="J2035" s="7"/>
    </row>
    <row r="2036" spans="1:10" x14ac:dyDescent="0.3">
      <c r="A2036" s="7"/>
      <c r="D2036" s="8"/>
      <c r="J2036" s="7"/>
    </row>
    <row r="2037" spans="1:10" x14ac:dyDescent="0.3">
      <c r="A2037" s="7"/>
      <c r="D2037" s="8"/>
      <c r="J2037" s="7"/>
    </row>
    <row r="2038" spans="1:10" x14ac:dyDescent="0.3">
      <c r="A2038" s="7"/>
      <c r="D2038" s="8"/>
      <c r="J2038" s="7"/>
    </row>
    <row r="2039" spans="1:10" x14ac:dyDescent="0.3">
      <c r="A2039" s="7"/>
      <c r="D2039" s="8"/>
      <c r="J2039" s="7"/>
    </row>
    <row r="2040" spans="1:10" x14ac:dyDescent="0.3">
      <c r="A2040" s="7"/>
      <c r="D2040" s="8"/>
      <c r="J2040" s="7"/>
    </row>
    <row r="2041" spans="1:10" x14ac:dyDescent="0.3">
      <c r="A2041" s="7"/>
      <c r="D2041" s="8"/>
      <c r="J2041" s="7"/>
    </row>
    <row r="2042" spans="1:10" x14ac:dyDescent="0.3">
      <c r="A2042" s="7"/>
      <c r="D2042" s="8"/>
      <c r="J2042" s="7"/>
    </row>
    <row r="2043" spans="1:10" x14ac:dyDescent="0.3">
      <c r="A2043" s="7"/>
      <c r="D2043" s="8"/>
      <c r="J2043" s="7"/>
    </row>
    <row r="2044" spans="1:10" x14ac:dyDescent="0.3">
      <c r="A2044" s="7"/>
      <c r="D2044" s="8"/>
      <c r="J2044" s="7"/>
    </row>
    <row r="2045" spans="1:10" x14ac:dyDescent="0.3">
      <c r="A2045" s="7"/>
      <c r="D2045" s="8"/>
      <c r="J2045" s="7"/>
    </row>
    <row r="2046" spans="1:10" x14ac:dyDescent="0.3">
      <c r="A2046" s="7"/>
      <c r="D2046" s="8"/>
      <c r="J2046" s="7"/>
    </row>
    <row r="2047" spans="1:10" x14ac:dyDescent="0.3">
      <c r="A2047" s="7"/>
      <c r="D2047" s="8"/>
      <c r="J2047" s="7"/>
    </row>
    <row r="2048" spans="1:10" x14ac:dyDescent="0.3">
      <c r="A2048" s="7"/>
      <c r="D2048" s="8"/>
      <c r="J2048" s="7"/>
    </row>
    <row r="2049" spans="1:10" x14ac:dyDescent="0.3">
      <c r="A2049" s="7"/>
      <c r="D2049" s="8"/>
      <c r="J2049" s="7"/>
    </row>
    <row r="2050" spans="1:10" x14ac:dyDescent="0.3">
      <c r="A2050" s="7"/>
      <c r="D2050" s="8"/>
      <c r="J2050" s="7"/>
    </row>
    <row r="2051" spans="1:10" x14ac:dyDescent="0.3">
      <c r="A2051" s="7"/>
      <c r="D2051" s="8"/>
      <c r="J2051" s="7"/>
    </row>
    <row r="2052" spans="1:10" x14ac:dyDescent="0.3">
      <c r="A2052" s="7"/>
      <c r="D2052" s="8"/>
      <c r="J2052" s="7"/>
    </row>
    <row r="2053" spans="1:10" x14ac:dyDescent="0.3">
      <c r="A2053" s="7"/>
      <c r="D2053" s="8"/>
      <c r="J2053" s="7"/>
    </row>
    <row r="2054" spans="1:10" x14ac:dyDescent="0.3">
      <c r="A2054" s="7"/>
      <c r="D2054" s="8"/>
      <c r="J2054" s="7"/>
    </row>
    <row r="2055" spans="1:10" x14ac:dyDescent="0.3">
      <c r="A2055" s="7"/>
      <c r="D2055" s="8"/>
      <c r="J2055" s="7"/>
    </row>
    <row r="2056" spans="1:10" x14ac:dyDescent="0.3">
      <c r="A2056" s="7"/>
      <c r="D2056" s="8"/>
      <c r="J2056" s="7"/>
    </row>
    <row r="2057" spans="1:10" x14ac:dyDescent="0.3">
      <c r="A2057" s="7"/>
      <c r="D2057" s="8"/>
      <c r="J2057" s="7"/>
    </row>
    <row r="2058" spans="1:10" x14ac:dyDescent="0.3">
      <c r="A2058" s="7"/>
      <c r="D2058" s="8"/>
      <c r="J2058" s="7"/>
    </row>
    <row r="2059" spans="1:10" x14ac:dyDescent="0.3">
      <c r="A2059" s="7"/>
      <c r="D2059" s="8"/>
      <c r="J2059" s="7"/>
    </row>
    <row r="2060" spans="1:10" x14ac:dyDescent="0.3">
      <c r="A2060" s="7"/>
      <c r="D2060" s="8"/>
      <c r="J2060" s="7"/>
    </row>
    <row r="2061" spans="1:10" x14ac:dyDescent="0.3">
      <c r="A2061" s="7"/>
      <c r="D2061" s="8"/>
      <c r="J2061" s="7"/>
    </row>
    <row r="2062" spans="1:10" x14ac:dyDescent="0.3">
      <c r="A2062" s="7"/>
      <c r="D2062" s="8"/>
      <c r="J2062" s="7"/>
    </row>
    <row r="2063" spans="1:10" x14ac:dyDescent="0.3">
      <c r="A2063" s="7"/>
      <c r="D2063" s="8"/>
      <c r="J2063" s="7"/>
    </row>
    <row r="2064" spans="1:10" x14ac:dyDescent="0.3">
      <c r="A2064" s="7"/>
      <c r="D2064" s="8"/>
      <c r="J2064" s="7"/>
    </row>
    <row r="2065" spans="1:10" x14ac:dyDescent="0.3">
      <c r="A2065" s="7"/>
      <c r="D2065" s="8"/>
      <c r="J2065" s="7"/>
    </row>
    <row r="2066" spans="1:10" x14ac:dyDescent="0.3">
      <c r="A2066" s="7"/>
      <c r="D2066" s="8"/>
      <c r="J2066" s="7"/>
    </row>
    <row r="2067" spans="1:10" x14ac:dyDescent="0.3">
      <c r="A2067" s="7"/>
      <c r="D2067" s="8"/>
      <c r="J2067" s="7"/>
    </row>
    <row r="2068" spans="1:10" x14ac:dyDescent="0.3">
      <c r="A2068" s="7"/>
      <c r="D2068" s="8"/>
      <c r="J2068" s="7"/>
    </row>
    <row r="2069" spans="1:10" x14ac:dyDescent="0.3">
      <c r="A2069" s="7"/>
      <c r="D2069" s="8"/>
      <c r="J2069" s="7"/>
    </row>
    <row r="2070" spans="1:10" x14ac:dyDescent="0.3">
      <c r="A2070" s="7"/>
      <c r="D2070" s="8"/>
      <c r="J2070" s="7"/>
    </row>
    <row r="2071" spans="1:10" x14ac:dyDescent="0.3">
      <c r="A2071" s="7"/>
      <c r="D2071" s="8"/>
      <c r="J2071" s="7"/>
    </row>
    <row r="2072" spans="1:10" x14ac:dyDescent="0.3">
      <c r="A2072" s="7"/>
      <c r="D2072" s="8"/>
      <c r="J2072" s="7"/>
    </row>
    <row r="2073" spans="1:10" x14ac:dyDescent="0.3">
      <c r="A2073" s="7"/>
      <c r="D2073" s="8"/>
      <c r="J2073" s="7"/>
    </row>
    <row r="2074" spans="1:10" x14ac:dyDescent="0.3">
      <c r="A2074" s="7"/>
      <c r="D2074" s="8"/>
      <c r="J2074" s="7"/>
    </row>
    <row r="2075" spans="1:10" x14ac:dyDescent="0.3">
      <c r="A2075" s="7"/>
      <c r="D2075" s="8"/>
      <c r="J2075" s="7"/>
    </row>
    <row r="2076" spans="1:10" x14ac:dyDescent="0.3">
      <c r="A2076" s="7"/>
      <c r="D2076" s="8"/>
      <c r="J2076" s="7"/>
    </row>
    <row r="2077" spans="1:10" x14ac:dyDescent="0.3">
      <c r="A2077" s="7"/>
      <c r="D2077" s="8"/>
      <c r="J2077" s="7"/>
    </row>
    <row r="2078" spans="1:10" x14ac:dyDescent="0.3">
      <c r="A2078" s="7"/>
      <c r="D2078" s="8"/>
      <c r="J2078" s="7"/>
    </row>
    <row r="2079" spans="1:10" x14ac:dyDescent="0.3">
      <c r="A2079" s="7"/>
      <c r="D2079" s="8"/>
      <c r="J2079" s="7"/>
    </row>
    <row r="2080" spans="1:10" x14ac:dyDescent="0.3">
      <c r="A2080" s="7"/>
      <c r="D2080" s="8"/>
      <c r="J2080" s="7"/>
    </row>
    <row r="2081" spans="1:10" x14ac:dyDescent="0.3">
      <c r="A2081" s="7"/>
      <c r="D2081" s="8"/>
      <c r="J2081" s="7"/>
    </row>
    <row r="2082" spans="1:10" x14ac:dyDescent="0.3">
      <c r="A2082" s="7"/>
      <c r="D2082" s="8"/>
      <c r="J2082" s="7"/>
    </row>
    <row r="2083" spans="1:10" x14ac:dyDescent="0.3">
      <c r="A2083" s="7"/>
      <c r="D2083" s="8"/>
      <c r="J2083" s="7"/>
    </row>
    <row r="2084" spans="1:10" x14ac:dyDescent="0.3">
      <c r="A2084" s="7"/>
      <c r="D2084" s="8"/>
      <c r="J2084" s="7"/>
    </row>
    <row r="2085" spans="1:10" x14ac:dyDescent="0.3">
      <c r="A2085" s="7"/>
      <c r="D2085" s="8"/>
      <c r="J2085" s="7"/>
    </row>
    <row r="2086" spans="1:10" x14ac:dyDescent="0.3">
      <c r="A2086" s="7"/>
      <c r="D2086" s="8"/>
      <c r="J2086" s="7"/>
    </row>
    <row r="2087" spans="1:10" x14ac:dyDescent="0.3">
      <c r="A2087" s="7"/>
      <c r="D2087" s="8"/>
      <c r="J2087" s="7"/>
    </row>
    <row r="2088" spans="1:10" x14ac:dyDescent="0.3">
      <c r="A2088" s="7"/>
      <c r="D2088" s="8"/>
      <c r="J2088" s="7"/>
    </row>
    <row r="2089" spans="1:10" x14ac:dyDescent="0.3">
      <c r="A2089" s="7"/>
      <c r="D2089" s="8"/>
      <c r="J2089" s="7"/>
    </row>
    <row r="2090" spans="1:10" x14ac:dyDescent="0.3">
      <c r="A2090" s="7"/>
      <c r="D2090" s="8"/>
      <c r="J2090" s="7"/>
    </row>
    <row r="2091" spans="1:10" x14ac:dyDescent="0.3">
      <c r="A2091" s="7"/>
      <c r="D2091" s="8"/>
      <c r="J2091" s="7"/>
    </row>
    <row r="2092" spans="1:10" x14ac:dyDescent="0.3">
      <c r="A2092" s="7"/>
      <c r="D2092" s="8"/>
      <c r="J2092" s="7"/>
    </row>
    <row r="2093" spans="1:10" x14ac:dyDescent="0.3">
      <c r="A2093" s="7"/>
      <c r="D2093" s="8"/>
      <c r="J2093" s="7"/>
    </row>
    <row r="2094" spans="1:10" x14ac:dyDescent="0.3">
      <c r="A2094" s="7"/>
      <c r="D2094" s="8"/>
      <c r="J2094" s="7"/>
    </row>
    <row r="2095" spans="1:10" x14ac:dyDescent="0.3">
      <c r="A2095" s="7"/>
      <c r="D2095" s="8"/>
      <c r="J2095" s="7"/>
    </row>
    <row r="2096" spans="1:10" x14ac:dyDescent="0.3">
      <c r="A2096" s="7"/>
      <c r="D2096" s="8"/>
      <c r="J2096" s="7"/>
    </row>
    <row r="2097" spans="1:10" x14ac:dyDescent="0.3">
      <c r="A2097" s="7"/>
      <c r="D2097" s="8"/>
      <c r="J2097" s="7"/>
    </row>
    <row r="2098" spans="1:10" x14ac:dyDescent="0.3">
      <c r="A2098" s="7"/>
      <c r="D2098" s="8"/>
      <c r="J2098" s="7"/>
    </row>
    <row r="2099" spans="1:10" x14ac:dyDescent="0.3">
      <c r="A2099" s="7"/>
      <c r="D2099" s="8"/>
      <c r="J2099" s="7"/>
    </row>
    <row r="2100" spans="1:10" x14ac:dyDescent="0.3">
      <c r="A2100" s="7"/>
      <c r="D2100" s="8"/>
      <c r="J2100" s="7"/>
    </row>
    <row r="2101" spans="1:10" x14ac:dyDescent="0.3">
      <c r="A2101" s="7"/>
      <c r="D2101" s="8"/>
      <c r="J2101" s="7"/>
    </row>
    <row r="2102" spans="1:10" x14ac:dyDescent="0.3">
      <c r="A2102" s="7"/>
      <c r="D2102" s="8"/>
      <c r="J2102" s="7"/>
    </row>
    <row r="2103" spans="1:10" x14ac:dyDescent="0.3">
      <c r="A2103" s="7"/>
      <c r="D2103" s="8"/>
      <c r="J2103" s="7"/>
    </row>
    <row r="2104" spans="1:10" x14ac:dyDescent="0.3">
      <c r="A2104" s="7"/>
      <c r="D2104" s="8"/>
      <c r="J2104" s="7"/>
    </row>
    <row r="2105" spans="1:10" x14ac:dyDescent="0.3">
      <c r="A2105" s="7"/>
      <c r="D2105" s="8"/>
      <c r="J2105" s="7"/>
    </row>
    <row r="2106" spans="1:10" x14ac:dyDescent="0.3">
      <c r="A2106" s="7"/>
      <c r="D2106" s="8"/>
      <c r="J2106" s="7"/>
    </row>
    <row r="2107" spans="1:10" x14ac:dyDescent="0.3">
      <c r="A2107" s="7"/>
      <c r="D2107" s="8"/>
      <c r="J2107" s="7"/>
    </row>
    <row r="2108" spans="1:10" x14ac:dyDescent="0.3">
      <c r="A2108" s="7"/>
      <c r="D2108" s="8"/>
      <c r="J2108" s="7"/>
    </row>
    <row r="2109" spans="1:10" x14ac:dyDescent="0.3">
      <c r="A2109" s="7"/>
      <c r="D2109" s="8"/>
      <c r="J2109" s="7"/>
    </row>
    <row r="2110" spans="1:10" x14ac:dyDescent="0.3">
      <c r="A2110" s="7"/>
      <c r="D2110" s="8"/>
      <c r="J2110" s="7"/>
    </row>
    <row r="2111" spans="1:10" x14ac:dyDescent="0.3">
      <c r="A2111" s="7"/>
      <c r="D2111" s="8"/>
      <c r="J2111" s="7"/>
    </row>
    <row r="2112" spans="1:10" x14ac:dyDescent="0.3">
      <c r="A2112" s="7"/>
      <c r="D2112" s="8"/>
      <c r="J2112" s="7"/>
    </row>
    <row r="2113" spans="1:10" x14ac:dyDescent="0.3">
      <c r="A2113" s="7"/>
      <c r="D2113" s="8"/>
      <c r="J2113" s="7"/>
    </row>
    <row r="2114" spans="1:10" x14ac:dyDescent="0.3">
      <c r="A2114" s="7"/>
      <c r="D2114" s="8"/>
      <c r="J2114" s="7"/>
    </row>
    <row r="2115" spans="1:10" x14ac:dyDescent="0.3">
      <c r="A2115" s="7"/>
      <c r="D2115" s="8"/>
      <c r="J2115" s="7"/>
    </row>
    <row r="2116" spans="1:10" x14ac:dyDescent="0.3">
      <c r="A2116" s="7"/>
      <c r="D2116" s="8"/>
      <c r="J2116" s="7"/>
    </row>
    <row r="2117" spans="1:10" x14ac:dyDescent="0.3">
      <c r="A2117" s="7"/>
      <c r="D2117" s="8"/>
      <c r="J2117" s="7"/>
    </row>
    <row r="2118" spans="1:10" x14ac:dyDescent="0.3">
      <c r="A2118" s="7"/>
      <c r="D2118" s="8"/>
      <c r="J2118" s="7"/>
    </row>
    <row r="2119" spans="1:10" x14ac:dyDescent="0.3">
      <c r="A2119" s="7"/>
      <c r="D2119" s="8"/>
      <c r="J2119" s="7"/>
    </row>
    <row r="2120" spans="1:10" x14ac:dyDescent="0.3">
      <c r="A2120" s="7"/>
      <c r="D2120" s="8"/>
      <c r="J2120" s="7"/>
    </row>
    <row r="2121" spans="1:10" x14ac:dyDescent="0.3">
      <c r="A2121" s="7"/>
      <c r="D2121" s="8"/>
      <c r="J2121" s="7"/>
    </row>
    <row r="2122" spans="1:10" x14ac:dyDescent="0.3">
      <c r="A2122" s="7"/>
      <c r="D2122" s="8"/>
      <c r="J2122" s="7"/>
    </row>
    <row r="2123" spans="1:10" x14ac:dyDescent="0.3">
      <c r="A2123" s="7"/>
      <c r="D2123" s="8"/>
      <c r="J2123" s="7"/>
    </row>
    <row r="2124" spans="1:10" x14ac:dyDescent="0.3">
      <c r="A2124" s="7"/>
      <c r="D2124" s="8"/>
      <c r="J2124" s="7"/>
    </row>
    <row r="2125" spans="1:10" x14ac:dyDescent="0.3">
      <c r="A2125" s="7"/>
      <c r="D2125" s="8"/>
      <c r="J2125" s="7"/>
    </row>
    <row r="2126" spans="1:10" x14ac:dyDescent="0.3">
      <c r="A2126" s="7"/>
      <c r="D2126" s="8"/>
      <c r="J2126" s="7"/>
    </row>
    <row r="2127" spans="1:10" x14ac:dyDescent="0.3">
      <c r="A2127" s="7"/>
      <c r="D2127" s="8"/>
      <c r="J2127" s="7"/>
    </row>
    <row r="2128" spans="1:10" x14ac:dyDescent="0.3">
      <c r="A2128" s="7"/>
      <c r="D2128" s="8"/>
      <c r="J2128" s="7"/>
    </row>
    <row r="2129" spans="1:10" x14ac:dyDescent="0.3">
      <c r="A2129" s="7"/>
      <c r="D2129" s="8"/>
      <c r="J2129" s="7"/>
    </row>
    <row r="2130" spans="1:10" x14ac:dyDescent="0.3">
      <c r="A2130" s="7"/>
      <c r="D2130" s="8"/>
      <c r="J2130" s="7"/>
    </row>
    <row r="2131" spans="1:10" x14ac:dyDescent="0.3">
      <c r="A2131" s="7"/>
      <c r="D2131" s="8"/>
      <c r="J2131" s="7"/>
    </row>
    <row r="2132" spans="1:10" x14ac:dyDescent="0.3">
      <c r="A2132" s="7"/>
      <c r="D2132" s="8"/>
      <c r="J2132" s="7"/>
    </row>
    <row r="2133" spans="1:10" x14ac:dyDescent="0.3">
      <c r="A2133" s="7"/>
      <c r="D2133" s="8"/>
      <c r="J2133" s="7"/>
    </row>
    <row r="2134" spans="1:10" x14ac:dyDescent="0.3">
      <c r="A2134" s="7"/>
      <c r="D2134" s="8"/>
      <c r="J2134" s="7"/>
    </row>
    <row r="2135" spans="1:10" x14ac:dyDescent="0.3">
      <c r="A2135" s="7"/>
      <c r="D2135" s="8"/>
      <c r="J2135" s="7"/>
    </row>
    <row r="2136" spans="1:10" x14ac:dyDescent="0.3">
      <c r="A2136" s="7"/>
      <c r="D2136" s="8"/>
      <c r="J2136" s="7"/>
    </row>
    <row r="2137" spans="1:10" x14ac:dyDescent="0.3">
      <c r="A2137" s="7"/>
      <c r="D2137" s="8"/>
      <c r="J2137" s="7"/>
    </row>
    <row r="2138" spans="1:10" x14ac:dyDescent="0.3">
      <c r="A2138" s="7"/>
      <c r="D2138" s="8"/>
      <c r="J2138" s="7"/>
    </row>
    <row r="2139" spans="1:10" x14ac:dyDescent="0.3">
      <c r="A2139" s="7"/>
      <c r="D2139" s="8"/>
      <c r="J2139" s="7"/>
    </row>
    <row r="2140" spans="1:10" x14ac:dyDescent="0.3">
      <c r="A2140" s="7"/>
      <c r="D2140" s="8"/>
      <c r="J2140" s="7"/>
    </row>
    <row r="2141" spans="1:10" x14ac:dyDescent="0.3">
      <c r="A2141" s="7"/>
      <c r="D2141" s="8"/>
      <c r="J2141" s="7"/>
    </row>
    <row r="2142" spans="1:10" x14ac:dyDescent="0.3">
      <c r="A2142" s="7"/>
      <c r="D2142" s="8"/>
      <c r="J2142" s="7"/>
    </row>
    <row r="2143" spans="1:10" x14ac:dyDescent="0.3">
      <c r="A2143" s="7"/>
      <c r="D2143" s="8"/>
      <c r="J2143" s="7"/>
    </row>
    <row r="2144" spans="1:10" x14ac:dyDescent="0.3">
      <c r="A2144" s="7"/>
      <c r="D2144" s="8"/>
      <c r="J2144" s="7"/>
    </row>
    <row r="2145" spans="1:10" x14ac:dyDescent="0.3">
      <c r="A2145" s="7"/>
      <c r="D2145" s="8"/>
      <c r="J2145" s="7"/>
    </row>
    <row r="2146" spans="1:10" x14ac:dyDescent="0.3">
      <c r="A2146" s="7"/>
      <c r="D2146" s="8"/>
      <c r="J2146" s="7"/>
    </row>
    <row r="2147" spans="1:10" x14ac:dyDescent="0.3">
      <c r="A2147" s="7"/>
      <c r="D2147" s="8"/>
      <c r="J2147" s="7"/>
    </row>
    <row r="2148" spans="1:10" x14ac:dyDescent="0.3">
      <c r="A2148" s="7"/>
      <c r="D2148" s="8"/>
      <c r="J2148" s="7"/>
    </row>
    <row r="2149" spans="1:10" x14ac:dyDescent="0.3">
      <c r="A2149" s="7"/>
      <c r="D2149" s="8"/>
      <c r="J2149" s="7"/>
    </row>
    <row r="2150" spans="1:10" x14ac:dyDescent="0.3">
      <c r="A2150" s="7"/>
      <c r="D2150" s="8"/>
      <c r="J2150" s="7"/>
    </row>
    <row r="2151" spans="1:10" x14ac:dyDescent="0.3">
      <c r="A2151" s="7"/>
      <c r="D2151" s="8"/>
      <c r="J2151" s="7"/>
    </row>
    <row r="2152" spans="1:10" x14ac:dyDescent="0.3">
      <c r="A2152" s="7"/>
      <c r="D2152" s="8"/>
      <c r="J2152" s="7"/>
    </row>
    <row r="2153" spans="1:10" x14ac:dyDescent="0.3">
      <c r="A2153" s="7"/>
      <c r="D2153" s="8"/>
      <c r="J2153" s="7"/>
    </row>
    <row r="2154" spans="1:10" x14ac:dyDescent="0.3">
      <c r="A2154" s="7"/>
      <c r="D2154" s="8"/>
      <c r="J2154" s="7"/>
    </row>
    <row r="2155" spans="1:10" x14ac:dyDescent="0.3">
      <c r="A2155" s="7"/>
      <c r="D2155" s="8"/>
      <c r="J2155" s="7"/>
    </row>
    <row r="2156" spans="1:10" x14ac:dyDescent="0.3">
      <c r="A2156" s="7"/>
      <c r="D2156" s="8"/>
      <c r="J2156" s="7"/>
    </row>
    <row r="2157" spans="1:10" x14ac:dyDescent="0.3">
      <c r="A2157" s="7"/>
      <c r="D2157" s="8"/>
      <c r="J2157" s="7"/>
    </row>
    <row r="2158" spans="1:10" x14ac:dyDescent="0.3">
      <c r="A2158" s="7"/>
      <c r="D2158" s="8"/>
      <c r="J2158" s="7"/>
    </row>
    <row r="2159" spans="1:10" x14ac:dyDescent="0.3">
      <c r="A2159" s="7"/>
      <c r="D2159" s="8"/>
      <c r="J2159" s="7"/>
    </row>
    <row r="2160" spans="1:10" x14ac:dyDescent="0.3">
      <c r="A2160" s="7"/>
      <c r="D2160" s="8"/>
      <c r="J2160" s="7"/>
    </row>
    <row r="2161" spans="1:10" x14ac:dyDescent="0.3">
      <c r="A2161" s="7"/>
      <c r="D2161" s="8"/>
      <c r="J2161" s="7"/>
    </row>
    <row r="2162" spans="1:10" x14ac:dyDescent="0.3">
      <c r="A2162" s="7"/>
      <c r="D2162" s="8"/>
      <c r="J2162" s="7"/>
    </row>
    <row r="2163" spans="1:10" x14ac:dyDescent="0.3">
      <c r="A2163" s="7"/>
      <c r="D2163" s="8"/>
      <c r="J2163" s="7"/>
    </row>
    <row r="2164" spans="1:10" x14ac:dyDescent="0.3">
      <c r="A2164" s="7"/>
      <c r="D2164" s="8"/>
      <c r="J2164" s="7"/>
    </row>
    <row r="2165" spans="1:10" x14ac:dyDescent="0.3">
      <c r="A2165" s="7"/>
      <c r="D2165" s="8"/>
      <c r="J2165" s="7"/>
    </row>
    <row r="2166" spans="1:10" x14ac:dyDescent="0.3">
      <c r="A2166" s="7"/>
      <c r="D2166" s="8"/>
      <c r="J2166" s="7"/>
    </row>
    <row r="2167" spans="1:10" x14ac:dyDescent="0.3">
      <c r="A2167" s="7"/>
      <c r="D2167" s="8"/>
      <c r="J2167" s="7"/>
    </row>
    <row r="2168" spans="1:10" x14ac:dyDescent="0.3">
      <c r="A2168" s="7"/>
      <c r="D2168" s="8"/>
      <c r="J2168" s="7"/>
    </row>
    <row r="2169" spans="1:10" x14ac:dyDescent="0.3">
      <c r="A2169" s="7"/>
      <c r="D2169" s="8"/>
      <c r="J2169" s="7"/>
    </row>
    <row r="2170" spans="1:10" x14ac:dyDescent="0.3">
      <c r="A2170" s="7"/>
      <c r="D2170" s="8"/>
      <c r="J2170" s="7"/>
    </row>
    <row r="2171" spans="1:10" x14ac:dyDescent="0.3">
      <c r="A2171" s="7"/>
      <c r="D2171" s="8"/>
      <c r="J2171" s="7"/>
    </row>
    <row r="2172" spans="1:10" x14ac:dyDescent="0.3">
      <c r="A2172" s="7"/>
      <c r="D2172" s="8"/>
      <c r="J2172" s="7"/>
    </row>
    <row r="2173" spans="1:10" x14ac:dyDescent="0.3">
      <c r="A2173" s="7"/>
      <c r="D2173" s="8"/>
      <c r="J2173" s="7"/>
    </row>
    <row r="2174" spans="1:10" x14ac:dyDescent="0.3">
      <c r="A2174" s="7"/>
      <c r="D2174" s="8"/>
      <c r="J2174" s="7"/>
    </row>
    <row r="2175" spans="1:10" x14ac:dyDescent="0.3">
      <c r="A2175" s="7"/>
      <c r="D2175" s="8"/>
      <c r="J2175" s="7"/>
    </row>
    <row r="2176" spans="1:10" x14ac:dyDescent="0.3">
      <c r="A2176" s="7"/>
      <c r="D2176" s="8"/>
      <c r="J2176" s="7"/>
    </row>
    <row r="2177" spans="1:10" x14ac:dyDescent="0.3">
      <c r="A2177" s="7"/>
      <c r="D2177" s="8"/>
      <c r="J2177" s="7"/>
    </row>
    <row r="2178" spans="1:10" x14ac:dyDescent="0.3">
      <c r="A2178" s="7"/>
      <c r="D2178" s="8"/>
      <c r="J2178" s="7"/>
    </row>
    <row r="2179" spans="1:10" x14ac:dyDescent="0.3">
      <c r="A2179" s="7"/>
      <c r="D2179" s="8"/>
      <c r="J2179" s="7"/>
    </row>
    <row r="2180" spans="1:10" x14ac:dyDescent="0.3">
      <c r="A2180" s="7"/>
      <c r="D2180" s="8"/>
      <c r="J2180" s="7"/>
    </row>
    <row r="2181" spans="1:10" x14ac:dyDescent="0.3">
      <c r="A2181" s="7"/>
      <c r="D2181" s="8"/>
      <c r="J2181" s="7"/>
    </row>
    <row r="2182" spans="1:10" x14ac:dyDescent="0.3">
      <c r="A2182" s="7"/>
      <c r="D2182" s="8"/>
      <c r="J2182" s="7"/>
    </row>
    <row r="2183" spans="1:10" x14ac:dyDescent="0.3">
      <c r="A2183" s="7"/>
      <c r="D2183" s="8"/>
      <c r="J2183" s="7"/>
    </row>
    <row r="2184" spans="1:10" x14ac:dyDescent="0.3">
      <c r="A2184" s="7"/>
      <c r="D2184" s="8"/>
      <c r="J2184" s="7"/>
    </row>
    <row r="2185" spans="1:10" x14ac:dyDescent="0.3">
      <c r="A2185" s="7"/>
      <c r="D2185" s="8"/>
      <c r="J2185" s="7"/>
    </row>
    <row r="2186" spans="1:10" x14ac:dyDescent="0.3">
      <c r="A2186" s="7"/>
      <c r="D2186" s="8"/>
      <c r="J2186" s="7"/>
    </row>
    <row r="2187" spans="1:10" x14ac:dyDescent="0.3">
      <c r="A2187" s="7"/>
      <c r="D2187" s="8"/>
      <c r="J2187" s="7"/>
    </row>
    <row r="2188" spans="1:10" x14ac:dyDescent="0.3">
      <c r="A2188" s="7"/>
      <c r="D2188" s="8"/>
      <c r="J2188" s="7"/>
    </row>
    <row r="2189" spans="1:10" x14ac:dyDescent="0.3">
      <c r="A2189" s="7"/>
      <c r="D2189" s="8"/>
      <c r="J2189" s="7"/>
    </row>
    <row r="2190" spans="1:10" x14ac:dyDescent="0.3">
      <c r="A2190" s="7"/>
      <c r="D2190" s="8"/>
      <c r="J2190" s="7"/>
    </row>
    <row r="2191" spans="1:10" x14ac:dyDescent="0.3">
      <c r="A2191" s="7"/>
      <c r="D2191" s="8"/>
      <c r="J2191" s="7"/>
    </row>
    <row r="2192" spans="1:10" x14ac:dyDescent="0.3">
      <c r="A2192" s="7"/>
      <c r="D2192" s="8"/>
      <c r="J2192" s="7"/>
    </row>
    <row r="2193" spans="1:10" x14ac:dyDescent="0.3">
      <c r="A2193" s="7"/>
      <c r="D2193" s="8"/>
      <c r="J2193" s="7"/>
    </row>
    <row r="2194" spans="1:10" x14ac:dyDescent="0.3">
      <c r="A2194" s="7"/>
      <c r="D2194" s="8"/>
      <c r="J2194" s="7"/>
    </row>
    <row r="2195" spans="1:10" x14ac:dyDescent="0.3">
      <c r="A2195" s="7"/>
      <c r="D2195" s="8"/>
      <c r="J2195" s="7"/>
    </row>
    <row r="2196" spans="1:10" x14ac:dyDescent="0.3">
      <c r="A2196" s="7"/>
      <c r="D2196" s="8"/>
      <c r="J2196" s="7"/>
    </row>
    <row r="2197" spans="1:10" x14ac:dyDescent="0.3">
      <c r="A2197" s="7"/>
      <c r="D2197" s="8"/>
      <c r="J2197" s="7"/>
    </row>
    <row r="2198" spans="1:10" x14ac:dyDescent="0.3">
      <c r="A2198" s="7"/>
      <c r="D2198" s="8"/>
      <c r="J2198" s="7"/>
    </row>
    <row r="2199" spans="1:10" x14ac:dyDescent="0.3">
      <c r="A2199" s="7"/>
      <c r="D2199" s="8"/>
      <c r="J2199" s="7"/>
    </row>
    <row r="2200" spans="1:10" x14ac:dyDescent="0.3">
      <c r="A2200" s="7"/>
      <c r="D2200" s="8"/>
      <c r="J2200" s="7"/>
    </row>
    <row r="2201" spans="1:10" x14ac:dyDescent="0.3">
      <c r="A2201" s="7"/>
      <c r="D2201" s="8"/>
      <c r="J2201" s="7"/>
    </row>
    <row r="2202" spans="1:10" x14ac:dyDescent="0.3">
      <c r="A2202" s="7"/>
      <c r="D2202" s="8"/>
      <c r="J2202" s="7"/>
    </row>
    <row r="2203" spans="1:10" x14ac:dyDescent="0.3">
      <c r="A2203" s="7"/>
      <c r="D2203" s="8"/>
      <c r="J2203" s="7"/>
    </row>
    <row r="2204" spans="1:10" x14ac:dyDescent="0.3">
      <c r="A2204" s="7"/>
      <c r="D2204" s="8"/>
      <c r="J2204" s="7"/>
    </row>
    <row r="2205" spans="1:10" x14ac:dyDescent="0.3">
      <c r="A2205" s="7"/>
      <c r="D2205" s="8"/>
      <c r="J2205" s="7"/>
    </row>
    <row r="2206" spans="1:10" x14ac:dyDescent="0.3">
      <c r="A2206" s="7"/>
      <c r="D2206" s="8"/>
      <c r="J2206" s="7"/>
    </row>
    <row r="2207" spans="1:10" x14ac:dyDescent="0.3">
      <c r="A2207" s="7"/>
      <c r="D2207" s="8"/>
      <c r="J2207" s="7"/>
    </row>
    <row r="2208" spans="1:10" x14ac:dyDescent="0.3">
      <c r="A2208" s="7"/>
      <c r="D2208" s="8"/>
      <c r="J2208" s="7"/>
    </row>
    <row r="2209" spans="1:10" x14ac:dyDescent="0.3">
      <c r="A2209" s="7"/>
      <c r="D2209" s="8"/>
      <c r="J2209" s="7"/>
    </row>
    <row r="2210" spans="1:10" x14ac:dyDescent="0.3">
      <c r="A2210" s="7"/>
      <c r="D2210" s="8"/>
      <c r="J2210" s="7"/>
    </row>
    <row r="2211" spans="1:10" x14ac:dyDescent="0.3">
      <c r="A2211" s="7"/>
      <c r="D2211" s="8"/>
      <c r="J2211" s="7"/>
    </row>
    <row r="2212" spans="1:10" x14ac:dyDescent="0.3">
      <c r="A2212" s="7"/>
      <c r="D2212" s="8"/>
      <c r="J2212" s="7"/>
    </row>
    <row r="2213" spans="1:10" x14ac:dyDescent="0.3">
      <c r="A2213" s="7"/>
      <c r="D2213" s="8"/>
      <c r="J2213" s="7"/>
    </row>
    <row r="2214" spans="1:10" x14ac:dyDescent="0.3">
      <c r="A2214" s="7"/>
      <c r="D2214" s="8"/>
      <c r="J2214" s="7"/>
    </row>
    <row r="2215" spans="1:10" x14ac:dyDescent="0.3">
      <c r="A2215" s="7"/>
      <c r="D2215" s="8"/>
      <c r="J2215" s="7"/>
    </row>
    <row r="2216" spans="1:10" x14ac:dyDescent="0.3">
      <c r="A2216" s="7"/>
      <c r="D2216" s="8"/>
      <c r="J2216" s="7"/>
    </row>
    <row r="2217" spans="1:10" x14ac:dyDescent="0.3">
      <c r="A2217" s="7"/>
      <c r="D2217" s="8"/>
      <c r="J2217" s="7"/>
    </row>
    <row r="2218" spans="1:10" x14ac:dyDescent="0.3">
      <c r="A2218" s="7"/>
      <c r="D2218" s="8"/>
      <c r="J2218" s="7"/>
    </row>
    <row r="2219" spans="1:10" x14ac:dyDescent="0.3">
      <c r="A2219" s="7"/>
      <c r="D2219" s="8"/>
      <c r="J2219" s="7"/>
    </row>
    <row r="2220" spans="1:10" x14ac:dyDescent="0.3">
      <c r="A2220" s="7"/>
      <c r="D2220" s="8"/>
      <c r="J2220" s="7"/>
    </row>
    <row r="2221" spans="1:10" x14ac:dyDescent="0.3">
      <c r="A2221" s="7"/>
      <c r="D2221" s="8"/>
      <c r="J2221" s="7"/>
    </row>
    <row r="2222" spans="1:10" x14ac:dyDescent="0.3">
      <c r="A2222" s="7"/>
      <c r="D2222" s="8"/>
      <c r="J2222" s="7"/>
    </row>
    <row r="2223" spans="1:10" x14ac:dyDescent="0.3">
      <c r="A2223" s="7"/>
      <c r="D2223" s="8"/>
      <c r="J2223" s="7"/>
    </row>
    <row r="2224" spans="1:10" x14ac:dyDescent="0.3">
      <c r="A2224" s="7"/>
      <c r="D2224" s="8"/>
      <c r="J2224" s="7"/>
    </row>
    <row r="2225" spans="1:10" x14ac:dyDescent="0.3">
      <c r="A2225" s="7"/>
      <c r="D2225" s="8"/>
      <c r="J2225" s="7"/>
    </row>
    <row r="2226" spans="1:10" x14ac:dyDescent="0.3">
      <c r="A2226" s="7"/>
      <c r="D2226" s="8"/>
      <c r="J2226" s="7"/>
    </row>
    <row r="2227" spans="1:10" x14ac:dyDescent="0.3">
      <c r="A2227" s="7"/>
      <c r="D2227" s="8"/>
      <c r="J2227" s="7"/>
    </row>
    <row r="2228" spans="1:10" x14ac:dyDescent="0.3">
      <c r="A2228" s="7"/>
      <c r="D2228" s="8"/>
      <c r="J2228" s="7"/>
    </row>
    <row r="2229" spans="1:10" x14ac:dyDescent="0.3">
      <c r="A2229" s="7"/>
      <c r="D2229" s="8"/>
      <c r="J2229" s="7"/>
    </row>
    <row r="2230" spans="1:10" x14ac:dyDescent="0.3">
      <c r="A2230" s="7"/>
      <c r="D2230" s="8"/>
      <c r="J2230" s="7"/>
    </row>
    <row r="2231" spans="1:10" x14ac:dyDescent="0.3">
      <c r="A2231" s="7"/>
      <c r="D2231" s="8"/>
      <c r="J2231" s="7"/>
    </row>
    <row r="2232" spans="1:10" x14ac:dyDescent="0.3">
      <c r="A2232" s="7"/>
      <c r="D2232" s="8"/>
      <c r="J2232" s="7"/>
    </row>
    <row r="2233" spans="1:10" x14ac:dyDescent="0.3">
      <c r="A2233" s="7"/>
      <c r="D2233" s="8"/>
      <c r="J2233" s="7"/>
    </row>
    <row r="2234" spans="1:10" x14ac:dyDescent="0.3">
      <c r="A2234" s="7"/>
      <c r="D2234" s="8"/>
      <c r="J2234" s="7"/>
    </row>
    <row r="2235" spans="1:10" x14ac:dyDescent="0.3">
      <c r="A2235" s="7"/>
      <c r="D2235" s="8"/>
      <c r="J2235" s="7"/>
    </row>
    <row r="2236" spans="1:10" x14ac:dyDescent="0.3">
      <c r="A2236" s="7"/>
      <c r="D2236" s="8"/>
      <c r="J2236" s="7"/>
    </row>
    <row r="2237" spans="1:10" x14ac:dyDescent="0.3">
      <c r="A2237" s="7"/>
      <c r="D2237" s="8"/>
      <c r="J2237" s="7"/>
    </row>
    <row r="2238" spans="1:10" x14ac:dyDescent="0.3">
      <c r="A2238" s="7"/>
      <c r="D2238" s="8"/>
      <c r="J2238" s="7"/>
    </row>
    <row r="2239" spans="1:10" x14ac:dyDescent="0.3">
      <c r="A2239" s="7"/>
      <c r="D2239" s="8"/>
      <c r="J2239" s="7"/>
    </row>
    <row r="2240" spans="1:10" x14ac:dyDescent="0.3">
      <c r="A2240" s="7"/>
      <c r="D2240" s="8"/>
      <c r="J2240" s="7"/>
    </row>
    <row r="2241" spans="1:10" x14ac:dyDescent="0.3">
      <c r="A2241" s="7"/>
      <c r="D2241" s="8"/>
      <c r="J2241" s="7"/>
    </row>
    <row r="2242" spans="1:10" x14ac:dyDescent="0.3">
      <c r="A2242" s="7"/>
      <c r="D2242" s="8"/>
      <c r="J2242" s="7"/>
    </row>
    <row r="2243" spans="1:10" x14ac:dyDescent="0.3">
      <c r="A2243" s="7"/>
      <c r="D2243" s="8"/>
      <c r="J2243" s="7"/>
    </row>
    <row r="2244" spans="1:10" x14ac:dyDescent="0.3">
      <c r="A2244" s="7"/>
      <c r="D2244" s="8"/>
      <c r="J2244" s="7"/>
    </row>
    <row r="2245" spans="1:10" x14ac:dyDescent="0.3">
      <c r="A2245" s="7"/>
      <c r="D2245" s="8"/>
      <c r="J2245" s="7"/>
    </row>
    <row r="2246" spans="1:10" x14ac:dyDescent="0.3">
      <c r="A2246" s="7"/>
      <c r="D2246" s="8"/>
      <c r="J2246" s="7"/>
    </row>
    <row r="2247" spans="1:10" x14ac:dyDescent="0.3">
      <c r="A2247" s="7"/>
      <c r="D2247" s="8"/>
      <c r="J2247" s="7"/>
    </row>
    <row r="2248" spans="1:10" x14ac:dyDescent="0.3">
      <c r="A2248" s="7"/>
      <c r="D2248" s="8"/>
      <c r="J2248" s="7"/>
    </row>
    <row r="2249" spans="1:10" x14ac:dyDescent="0.3">
      <c r="A2249" s="7"/>
      <c r="D2249" s="8"/>
      <c r="J2249" s="7"/>
    </row>
    <row r="2250" spans="1:10" x14ac:dyDescent="0.3">
      <c r="A2250" s="7"/>
      <c r="D2250" s="8"/>
      <c r="J2250" s="7"/>
    </row>
    <row r="2251" spans="1:10" x14ac:dyDescent="0.3">
      <c r="A2251" s="7"/>
      <c r="D2251" s="8"/>
      <c r="J2251" s="7"/>
    </row>
    <row r="2252" spans="1:10" x14ac:dyDescent="0.3">
      <c r="A2252" s="7"/>
      <c r="D2252" s="8"/>
      <c r="J2252" s="7"/>
    </row>
    <row r="2253" spans="1:10" x14ac:dyDescent="0.3">
      <c r="A2253" s="7"/>
      <c r="D2253" s="8"/>
      <c r="J2253" s="7"/>
    </row>
    <row r="2254" spans="1:10" x14ac:dyDescent="0.3">
      <c r="A2254" s="7"/>
      <c r="D2254" s="8"/>
      <c r="J2254" s="7"/>
    </row>
    <row r="2255" spans="1:10" x14ac:dyDescent="0.3">
      <c r="A2255" s="7"/>
      <c r="D2255" s="8"/>
      <c r="J2255" s="7"/>
    </row>
    <row r="2256" spans="1:10" x14ac:dyDescent="0.3">
      <c r="A2256" s="7"/>
      <c r="D2256" s="8"/>
      <c r="J2256" s="7"/>
    </row>
    <row r="2257" spans="1:10" x14ac:dyDescent="0.3">
      <c r="A2257" s="7"/>
      <c r="D2257" s="8"/>
      <c r="J2257" s="7"/>
    </row>
    <row r="2258" spans="1:10" x14ac:dyDescent="0.3">
      <c r="A2258" s="7"/>
      <c r="D2258" s="8"/>
      <c r="J2258" s="7"/>
    </row>
    <row r="2259" spans="1:10" x14ac:dyDescent="0.3">
      <c r="A2259" s="7"/>
      <c r="D2259" s="8"/>
      <c r="J2259" s="7"/>
    </row>
    <row r="2260" spans="1:10" x14ac:dyDescent="0.3">
      <c r="A2260" s="7"/>
      <c r="D2260" s="8"/>
      <c r="J2260" s="7"/>
    </row>
    <row r="2261" spans="1:10" x14ac:dyDescent="0.3">
      <c r="A2261" s="7"/>
      <c r="D2261" s="8"/>
      <c r="J2261" s="7"/>
    </row>
    <row r="2262" spans="1:10" x14ac:dyDescent="0.3">
      <c r="A2262" s="7"/>
      <c r="D2262" s="8"/>
      <c r="J2262" s="7"/>
    </row>
    <row r="2263" spans="1:10" x14ac:dyDescent="0.3">
      <c r="A2263" s="7"/>
      <c r="D2263" s="8"/>
      <c r="J2263" s="7"/>
    </row>
    <row r="2264" spans="1:10" x14ac:dyDescent="0.3">
      <c r="A2264" s="7"/>
      <c r="D2264" s="8"/>
      <c r="J2264" s="7"/>
    </row>
    <row r="2265" spans="1:10" x14ac:dyDescent="0.3">
      <c r="A2265" s="7"/>
      <c r="D2265" s="8"/>
      <c r="J2265" s="7"/>
    </row>
    <row r="2266" spans="1:10" x14ac:dyDescent="0.3">
      <c r="A2266" s="7"/>
      <c r="D2266" s="8"/>
      <c r="J2266" s="7"/>
    </row>
    <row r="2267" spans="1:10" x14ac:dyDescent="0.3">
      <c r="A2267" s="7"/>
      <c r="D2267" s="8"/>
      <c r="J2267" s="7"/>
    </row>
    <row r="2268" spans="1:10" x14ac:dyDescent="0.3">
      <c r="A2268" s="7"/>
      <c r="D2268" s="8"/>
      <c r="J2268" s="7"/>
    </row>
    <row r="2269" spans="1:10" x14ac:dyDescent="0.3">
      <c r="A2269" s="7"/>
      <c r="D2269" s="8"/>
      <c r="J2269" s="7"/>
    </row>
    <row r="2270" spans="1:10" x14ac:dyDescent="0.3">
      <c r="A2270" s="7"/>
      <c r="D2270" s="8"/>
      <c r="J2270" s="7"/>
    </row>
    <row r="2271" spans="1:10" x14ac:dyDescent="0.3">
      <c r="A2271" s="7"/>
      <c r="D2271" s="8"/>
      <c r="J2271" s="7"/>
    </row>
    <row r="2272" spans="1:10" x14ac:dyDescent="0.3">
      <c r="A2272" s="7"/>
      <c r="D2272" s="8"/>
      <c r="J2272" s="7"/>
    </row>
    <row r="2273" spans="1:10" x14ac:dyDescent="0.3">
      <c r="A2273" s="7"/>
      <c r="D2273" s="8"/>
      <c r="J2273" s="7"/>
    </row>
    <row r="2274" spans="1:10" x14ac:dyDescent="0.3">
      <c r="A2274" s="7"/>
      <c r="D2274" s="8"/>
      <c r="J2274" s="7"/>
    </row>
    <row r="2275" spans="1:10" x14ac:dyDescent="0.3">
      <c r="A2275" s="7"/>
      <c r="D2275" s="8"/>
      <c r="J2275" s="7"/>
    </row>
    <row r="2276" spans="1:10" x14ac:dyDescent="0.3">
      <c r="A2276" s="7"/>
      <c r="D2276" s="8"/>
      <c r="J2276" s="7"/>
    </row>
    <row r="2277" spans="1:10" x14ac:dyDescent="0.3">
      <c r="A2277" s="7"/>
      <c r="D2277" s="8"/>
      <c r="J2277" s="7"/>
    </row>
    <row r="2278" spans="1:10" x14ac:dyDescent="0.3">
      <c r="A2278" s="7"/>
      <c r="D2278" s="8"/>
      <c r="J2278" s="7"/>
    </row>
    <row r="2279" spans="1:10" x14ac:dyDescent="0.3">
      <c r="A2279" s="7"/>
      <c r="D2279" s="8"/>
      <c r="J2279" s="7"/>
    </row>
    <row r="2280" spans="1:10" x14ac:dyDescent="0.3">
      <c r="A2280" s="7"/>
      <c r="D2280" s="8"/>
      <c r="J2280" s="7"/>
    </row>
    <row r="2281" spans="1:10" x14ac:dyDescent="0.3">
      <c r="A2281" s="7"/>
      <c r="D2281" s="8"/>
      <c r="J2281" s="7"/>
    </row>
    <row r="2282" spans="1:10" x14ac:dyDescent="0.3">
      <c r="A2282" s="7"/>
      <c r="D2282" s="8"/>
      <c r="J2282" s="7"/>
    </row>
    <row r="2283" spans="1:10" x14ac:dyDescent="0.3">
      <c r="A2283" s="7"/>
      <c r="D2283" s="8"/>
      <c r="J2283" s="7"/>
    </row>
    <row r="2284" spans="1:10" x14ac:dyDescent="0.3">
      <c r="A2284" s="7"/>
      <c r="D2284" s="8"/>
      <c r="J2284" s="7"/>
    </row>
    <row r="2285" spans="1:10" x14ac:dyDescent="0.3">
      <c r="A2285" s="7"/>
      <c r="D2285" s="8"/>
      <c r="J2285" s="7"/>
    </row>
    <row r="2286" spans="1:10" x14ac:dyDescent="0.3">
      <c r="A2286" s="7"/>
      <c r="D2286" s="8"/>
      <c r="J2286" s="7"/>
    </row>
    <row r="2287" spans="1:10" x14ac:dyDescent="0.3">
      <c r="A2287" s="7"/>
      <c r="D2287" s="8"/>
      <c r="J2287" s="7"/>
    </row>
    <row r="2288" spans="1:10" x14ac:dyDescent="0.3">
      <c r="A2288" s="7"/>
      <c r="D2288" s="8"/>
      <c r="J2288" s="7"/>
    </row>
    <row r="2289" spans="1:10" x14ac:dyDescent="0.3">
      <c r="A2289" s="7"/>
      <c r="D2289" s="8"/>
      <c r="J2289" s="7"/>
    </row>
    <row r="2290" spans="1:10" x14ac:dyDescent="0.3">
      <c r="A2290" s="7"/>
      <c r="D2290" s="8"/>
      <c r="J2290" s="7"/>
    </row>
    <row r="2291" spans="1:10" x14ac:dyDescent="0.3">
      <c r="A2291" s="7"/>
      <c r="D2291" s="8"/>
      <c r="J2291" s="7"/>
    </row>
    <row r="2292" spans="1:10" x14ac:dyDescent="0.3">
      <c r="A2292" s="7"/>
      <c r="D2292" s="8"/>
      <c r="J2292" s="7"/>
    </row>
    <row r="2293" spans="1:10" x14ac:dyDescent="0.3">
      <c r="A2293" s="7"/>
      <c r="D2293" s="8"/>
      <c r="J2293" s="7"/>
    </row>
    <row r="2294" spans="1:10" x14ac:dyDescent="0.3">
      <c r="A2294" s="7"/>
      <c r="D2294" s="8"/>
      <c r="J2294" s="7"/>
    </row>
    <row r="2295" spans="1:10" x14ac:dyDescent="0.3">
      <c r="A2295" s="7"/>
      <c r="D2295" s="8"/>
      <c r="J2295" s="7"/>
    </row>
    <row r="2296" spans="1:10" x14ac:dyDescent="0.3">
      <c r="A2296" s="7"/>
      <c r="D2296" s="8"/>
      <c r="J2296" s="7"/>
    </row>
    <row r="2297" spans="1:10" x14ac:dyDescent="0.3">
      <c r="A2297" s="7"/>
      <c r="D2297" s="8"/>
      <c r="J2297" s="7"/>
    </row>
    <row r="2298" spans="1:10" x14ac:dyDescent="0.3">
      <c r="A2298" s="7"/>
      <c r="D2298" s="8"/>
      <c r="J2298" s="7"/>
    </row>
    <row r="2299" spans="1:10" x14ac:dyDescent="0.3">
      <c r="A2299" s="7"/>
      <c r="D2299" s="8"/>
      <c r="J2299" s="7"/>
    </row>
    <row r="2300" spans="1:10" x14ac:dyDescent="0.3">
      <c r="A2300" s="7"/>
      <c r="D2300" s="8"/>
      <c r="J2300" s="7"/>
    </row>
    <row r="2301" spans="1:10" x14ac:dyDescent="0.3">
      <c r="A2301" s="7"/>
      <c r="D2301" s="8"/>
      <c r="J2301" s="7"/>
    </row>
    <row r="2302" spans="1:10" x14ac:dyDescent="0.3">
      <c r="A2302" s="7"/>
      <c r="D2302" s="8"/>
      <c r="J2302" s="7"/>
    </row>
    <row r="2303" spans="1:10" x14ac:dyDescent="0.3">
      <c r="A2303" s="7"/>
      <c r="D2303" s="8"/>
      <c r="J2303" s="7"/>
    </row>
    <row r="2304" spans="1:10" x14ac:dyDescent="0.3">
      <c r="A2304" s="7"/>
      <c r="D2304" s="8"/>
      <c r="J2304" s="7"/>
    </row>
    <row r="2305" spans="1:10" x14ac:dyDescent="0.3">
      <c r="A2305" s="7"/>
      <c r="D2305" s="8"/>
      <c r="J2305" s="7"/>
    </row>
    <row r="2306" spans="1:10" x14ac:dyDescent="0.3">
      <c r="A2306" s="7"/>
      <c r="D2306" s="8"/>
      <c r="J2306" s="7"/>
    </row>
    <row r="2307" spans="1:10" x14ac:dyDescent="0.3">
      <c r="A2307" s="7"/>
      <c r="D2307" s="8"/>
      <c r="J2307" s="7"/>
    </row>
    <row r="2308" spans="1:10" x14ac:dyDescent="0.3">
      <c r="A2308" s="7"/>
      <c r="D2308" s="8"/>
      <c r="J2308" s="7"/>
    </row>
    <row r="2309" spans="1:10" x14ac:dyDescent="0.3">
      <c r="A2309" s="7"/>
      <c r="D2309" s="8"/>
      <c r="J2309" s="7"/>
    </row>
    <row r="2310" spans="1:10" x14ac:dyDescent="0.3">
      <c r="A2310" s="7"/>
      <c r="D2310" s="8"/>
      <c r="J2310" s="7"/>
    </row>
    <row r="2311" spans="1:10" x14ac:dyDescent="0.3">
      <c r="A2311" s="7"/>
      <c r="D2311" s="8"/>
      <c r="J2311" s="7"/>
    </row>
    <row r="2312" spans="1:10" x14ac:dyDescent="0.3">
      <c r="A2312" s="7"/>
      <c r="D2312" s="8"/>
      <c r="J2312" s="7"/>
    </row>
    <row r="2313" spans="1:10" x14ac:dyDescent="0.3">
      <c r="A2313" s="7"/>
      <c r="D2313" s="8"/>
      <c r="J2313" s="7"/>
    </row>
    <row r="2314" spans="1:10" x14ac:dyDescent="0.3">
      <c r="A2314" s="7"/>
      <c r="D2314" s="8"/>
      <c r="J2314" s="7"/>
    </row>
    <row r="2315" spans="1:10" x14ac:dyDescent="0.3">
      <c r="A2315" s="7"/>
      <c r="D2315" s="8"/>
      <c r="J2315" s="7"/>
    </row>
    <row r="2316" spans="1:10" x14ac:dyDescent="0.3">
      <c r="A2316" s="7"/>
      <c r="D2316" s="8"/>
      <c r="J2316" s="7"/>
    </row>
    <row r="2317" spans="1:10" x14ac:dyDescent="0.3">
      <c r="A2317" s="7"/>
      <c r="D2317" s="8"/>
      <c r="J2317" s="7"/>
    </row>
    <row r="2318" spans="1:10" x14ac:dyDescent="0.3">
      <c r="A2318" s="7"/>
      <c r="D2318" s="8"/>
      <c r="J2318" s="7"/>
    </row>
    <row r="2319" spans="1:10" x14ac:dyDescent="0.3">
      <c r="A2319" s="7"/>
      <c r="D2319" s="8"/>
      <c r="J2319" s="7"/>
    </row>
    <row r="2320" spans="1:10" x14ac:dyDescent="0.3">
      <c r="A2320" s="7"/>
      <c r="D2320" s="8"/>
      <c r="J2320" s="7"/>
    </row>
    <row r="2321" spans="1:10" x14ac:dyDescent="0.3">
      <c r="A2321" s="7"/>
      <c r="D2321" s="8"/>
      <c r="J2321" s="7"/>
    </row>
    <row r="2322" spans="1:10" x14ac:dyDescent="0.3">
      <c r="A2322" s="7"/>
      <c r="D2322" s="8"/>
      <c r="J2322" s="7"/>
    </row>
    <row r="2323" spans="1:10" x14ac:dyDescent="0.3">
      <c r="A2323" s="7"/>
      <c r="D2323" s="8"/>
      <c r="J2323" s="7"/>
    </row>
    <row r="2324" spans="1:10" x14ac:dyDescent="0.3">
      <c r="A2324" s="7"/>
      <c r="D2324" s="8"/>
      <c r="J2324" s="7"/>
    </row>
    <row r="2325" spans="1:10" x14ac:dyDescent="0.3">
      <c r="A2325" s="7"/>
      <c r="D2325" s="8"/>
      <c r="J2325" s="7"/>
    </row>
    <row r="2326" spans="1:10" x14ac:dyDescent="0.3">
      <c r="A2326" s="7"/>
      <c r="D2326" s="8"/>
      <c r="J2326" s="7"/>
    </row>
    <row r="2327" spans="1:10" x14ac:dyDescent="0.3">
      <c r="A2327" s="7"/>
      <c r="D2327" s="8"/>
      <c r="J2327" s="7"/>
    </row>
    <row r="2328" spans="1:10" x14ac:dyDescent="0.3">
      <c r="A2328" s="7"/>
      <c r="D2328" s="8"/>
      <c r="J2328" s="7"/>
    </row>
    <row r="2329" spans="1:10" x14ac:dyDescent="0.3">
      <c r="A2329" s="7"/>
      <c r="D2329" s="8"/>
      <c r="J2329" s="7"/>
    </row>
    <row r="2330" spans="1:10" x14ac:dyDescent="0.3">
      <c r="A2330" s="7"/>
      <c r="D2330" s="8"/>
      <c r="J2330" s="7"/>
    </row>
    <row r="2331" spans="1:10" x14ac:dyDescent="0.3">
      <c r="A2331" s="7"/>
      <c r="D2331" s="8"/>
      <c r="J2331" s="7"/>
    </row>
    <row r="2332" spans="1:10" x14ac:dyDescent="0.3">
      <c r="A2332" s="7"/>
      <c r="D2332" s="8"/>
      <c r="J2332" s="7"/>
    </row>
    <row r="2333" spans="1:10" x14ac:dyDescent="0.3">
      <c r="A2333" s="7"/>
      <c r="D2333" s="8"/>
      <c r="J2333" s="7"/>
    </row>
    <row r="2334" spans="1:10" x14ac:dyDescent="0.3">
      <c r="A2334" s="7"/>
      <c r="D2334" s="8"/>
      <c r="J2334" s="7"/>
    </row>
    <row r="2335" spans="1:10" x14ac:dyDescent="0.3">
      <c r="A2335" s="7"/>
      <c r="D2335" s="8"/>
      <c r="J2335" s="7"/>
    </row>
    <row r="2336" spans="1:10" x14ac:dyDescent="0.3">
      <c r="A2336" s="7"/>
      <c r="D2336" s="8"/>
      <c r="J2336" s="7"/>
    </row>
    <row r="2337" spans="1:10" x14ac:dyDescent="0.3">
      <c r="A2337" s="7"/>
      <c r="D2337" s="8"/>
      <c r="J2337" s="7"/>
    </row>
    <row r="2338" spans="1:10" x14ac:dyDescent="0.3">
      <c r="A2338" s="7"/>
      <c r="D2338" s="8"/>
      <c r="J2338" s="7"/>
    </row>
    <row r="2339" spans="1:10" x14ac:dyDescent="0.3">
      <c r="A2339" s="7"/>
      <c r="D2339" s="8"/>
      <c r="J2339" s="7"/>
    </row>
    <row r="2340" spans="1:10" x14ac:dyDescent="0.3">
      <c r="A2340" s="7"/>
      <c r="D2340" s="8"/>
      <c r="J2340" s="7"/>
    </row>
    <row r="2341" spans="1:10" x14ac:dyDescent="0.3">
      <c r="A2341" s="7"/>
      <c r="D2341" s="8"/>
      <c r="J2341" s="7"/>
    </row>
    <row r="2342" spans="1:10" x14ac:dyDescent="0.3">
      <c r="A2342" s="7"/>
      <c r="D2342" s="8"/>
      <c r="J2342" s="7"/>
    </row>
    <row r="2343" spans="1:10" x14ac:dyDescent="0.3">
      <c r="A2343" s="7"/>
      <c r="D2343" s="8"/>
      <c r="J2343" s="7"/>
    </row>
    <row r="2344" spans="1:10" x14ac:dyDescent="0.3">
      <c r="A2344" s="7"/>
      <c r="D2344" s="8"/>
      <c r="J2344" s="7"/>
    </row>
    <row r="2345" spans="1:10" x14ac:dyDescent="0.3">
      <c r="A2345" s="7"/>
      <c r="D2345" s="8"/>
      <c r="J2345" s="7"/>
    </row>
    <row r="2346" spans="1:10" x14ac:dyDescent="0.3">
      <c r="A2346" s="7"/>
      <c r="D2346" s="8"/>
      <c r="J2346" s="7"/>
    </row>
    <row r="2347" spans="1:10" x14ac:dyDescent="0.3">
      <c r="A2347" s="7"/>
      <c r="D2347" s="8"/>
      <c r="J2347" s="7"/>
    </row>
    <row r="2348" spans="1:10" x14ac:dyDescent="0.3">
      <c r="A2348" s="7"/>
      <c r="D2348" s="8"/>
      <c r="J2348" s="7"/>
    </row>
    <row r="2349" spans="1:10" x14ac:dyDescent="0.3">
      <c r="A2349" s="7"/>
      <c r="D2349" s="8"/>
      <c r="J2349" s="7"/>
    </row>
    <row r="2350" spans="1:10" x14ac:dyDescent="0.3">
      <c r="A2350" s="7"/>
      <c r="D2350" s="8"/>
      <c r="J2350" s="7"/>
    </row>
    <row r="2351" spans="1:10" x14ac:dyDescent="0.3">
      <c r="A2351" s="7"/>
      <c r="D2351" s="8"/>
      <c r="J2351" s="7"/>
    </row>
    <row r="2352" spans="1:10" x14ac:dyDescent="0.3">
      <c r="A2352" s="7"/>
      <c r="D2352" s="8"/>
      <c r="J2352" s="7"/>
    </row>
    <row r="2353" spans="1:10" x14ac:dyDescent="0.3">
      <c r="A2353" s="7"/>
      <c r="D2353" s="8"/>
      <c r="J2353" s="7"/>
    </row>
    <row r="2354" spans="1:10" x14ac:dyDescent="0.3">
      <c r="A2354" s="7"/>
      <c r="D2354" s="8"/>
      <c r="J2354" s="7"/>
    </row>
    <row r="2355" spans="1:10" x14ac:dyDescent="0.3">
      <c r="A2355" s="7"/>
      <c r="D2355" s="8"/>
      <c r="J2355" s="7"/>
    </row>
    <row r="2356" spans="1:10" x14ac:dyDescent="0.3">
      <c r="A2356" s="7"/>
      <c r="D2356" s="8"/>
      <c r="J2356" s="7"/>
    </row>
    <row r="2357" spans="1:10" x14ac:dyDescent="0.3">
      <c r="A2357" s="7"/>
      <c r="D2357" s="8"/>
      <c r="J2357" s="7"/>
    </row>
    <row r="2358" spans="1:10" x14ac:dyDescent="0.3">
      <c r="A2358" s="7"/>
      <c r="D2358" s="8"/>
      <c r="J2358" s="7"/>
    </row>
    <row r="2359" spans="1:10" x14ac:dyDescent="0.3">
      <c r="A2359" s="7"/>
      <c r="D2359" s="8"/>
      <c r="J2359" s="7"/>
    </row>
    <row r="2360" spans="1:10" x14ac:dyDescent="0.3">
      <c r="A2360" s="7"/>
      <c r="D2360" s="8"/>
      <c r="J2360" s="7"/>
    </row>
    <row r="2361" spans="1:10" x14ac:dyDescent="0.3">
      <c r="A2361" s="7"/>
      <c r="D2361" s="8"/>
      <c r="J2361" s="7"/>
    </row>
    <row r="2362" spans="1:10" x14ac:dyDescent="0.3">
      <c r="A2362" s="7"/>
      <c r="D2362" s="8"/>
      <c r="J2362" s="7"/>
    </row>
    <row r="2363" spans="1:10" x14ac:dyDescent="0.3">
      <c r="A2363" s="7"/>
      <c r="D2363" s="8"/>
      <c r="J2363" s="7"/>
    </row>
    <row r="2364" spans="1:10" x14ac:dyDescent="0.3">
      <c r="A2364" s="7"/>
      <c r="D2364" s="8"/>
      <c r="J2364" s="7"/>
    </row>
    <row r="2365" spans="1:10" x14ac:dyDescent="0.3">
      <c r="A2365" s="7"/>
      <c r="D2365" s="8"/>
      <c r="J2365" s="7"/>
    </row>
    <row r="2366" spans="1:10" x14ac:dyDescent="0.3">
      <c r="A2366" s="7"/>
      <c r="D2366" s="8"/>
      <c r="J2366" s="7"/>
    </row>
    <row r="2367" spans="1:10" x14ac:dyDescent="0.3">
      <c r="A2367" s="7"/>
      <c r="D2367" s="8"/>
      <c r="J2367" s="7"/>
    </row>
    <row r="2368" spans="1:10" x14ac:dyDescent="0.3">
      <c r="A2368" s="7"/>
      <c r="D2368" s="8"/>
      <c r="J2368" s="7"/>
    </row>
    <row r="2369" spans="1:10" x14ac:dyDescent="0.3">
      <c r="A2369" s="7"/>
      <c r="D2369" s="8"/>
      <c r="J2369" s="7"/>
    </row>
    <row r="2370" spans="1:10" x14ac:dyDescent="0.3">
      <c r="A2370" s="7"/>
      <c r="D2370" s="8"/>
      <c r="J2370" s="7"/>
    </row>
    <row r="2371" spans="1:10" x14ac:dyDescent="0.3">
      <c r="A2371" s="7"/>
      <c r="D2371" s="8"/>
      <c r="J2371" s="7"/>
    </row>
    <row r="2372" spans="1:10" x14ac:dyDescent="0.3">
      <c r="A2372" s="7"/>
      <c r="D2372" s="8"/>
      <c r="J2372" s="7"/>
    </row>
    <row r="2373" spans="1:10" x14ac:dyDescent="0.3">
      <c r="A2373" s="7"/>
      <c r="D2373" s="8"/>
      <c r="J2373" s="7"/>
    </row>
    <row r="2374" spans="1:10" x14ac:dyDescent="0.3">
      <c r="A2374" s="7"/>
      <c r="D2374" s="8"/>
      <c r="J2374" s="7"/>
    </row>
    <row r="2375" spans="1:10" x14ac:dyDescent="0.3">
      <c r="A2375" s="7"/>
      <c r="D2375" s="8"/>
      <c r="J2375" s="7"/>
    </row>
    <row r="2376" spans="1:10" x14ac:dyDescent="0.3">
      <c r="A2376" s="7"/>
      <c r="D2376" s="8"/>
      <c r="J2376" s="7"/>
    </row>
    <row r="2377" spans="1:10" x14ac:dyDescent="0.3">
      <c r="A2377" s="7"/>
      <c r="D2377" s="8"/>
      <c r="J2377" s="7"/>
    </row>
    <row r="2378" spans="1:10" x14ac:dyDescent="0.3">
      <c r="A2378" s="7"/>
      <c r="D2378" s="8"/>
      <c r="J2378" s="7"/>
    </row>
    <row r="2379" spans="1:10" x14ac:dyDescent="0.3">
      <c r="A2379" s="7"/>
      <c r="D2379" s="8"/>
      <c r="J2379" s="7"/>
    </row>
    <row r="2380" spans="1:10" x14ac:dyDescent="0.3">
      <c r="A2380" s="7"/>
      <c r="D2380" s="8"/>
      <c r="J2380" s="7"/>
    </row>
    <row r="2381" spans="1:10" x14ac:dyDescent="0.3">
      <c r="A2381" s="7"/>
      <c r="D2381" s="8"/>
      <c r="J2381" s="7"/>
    </row>
    <row r="2382" spans="1:10" x14ac:dyDescent="0.3">
      <c r="A2382" s="7"/>
      <c r="D2382" s="8"/>
      <c r="J2382" s="7"/>
    </row>
    <row r="2383" spans="1:10" x14ac:dyDescent="0.3">
      <c r="A2383" s="7"/>
      <c r="D2383" s="8"/>
      <c r="J2383" s="7"/>
    </row>
    <row r="2384" spans="1:10" x14ac:dyDescent="0.3">
      <c r="A2384" s="7"/>
      <c r="D2384" s="8"/>
      <c r="J2384" s="7"/>
    </row>
    <row r="2385" spans="1:10" x14ac:dyDescent="0.3">
      <c r="A2385" s="7"/>
      <c r="D2385" s="8"/>
      <c r="J2385" s="7"/>
    </row>
    <row r="2386" spans="1:10" x14ac:dyDescent="0.3">
      <c r="A2386" s="7"/>
      <c r="D2386" s="8"/>
      <c r="J2386" s="7"/>
    </row>
    <row r="2387" spans="1:10" x14ac:dyDescent="0.3">
      <c r="A2387" s="7"/>
      <c r="D2387" s="8"/>
      <c r="J2387" s="7"/>
    </row>
    <row r="2388" spans="1:10" x14ac:dyDescent="0.3">
      <c r="A2388" s="7"/>
      <c r="D2388" s="8"/>
      <c r="J2388" s="7"/>
    </row>
    <row r="2389" spans="1:10" x14ac:dyDescent="0.3">
      <c r="A2389" s="7"/>
      <c r="D2389" s="8"/>
      <c r="J2389" s="7"/>
    </row>
    <row r="2390" spans="1:10" x14ac:dyDescent="0.3">
      <c r="A2390" s="7"/>
      <c r="D2390" s="8"/>
      <c r="J2390" s="7"/>
    </row>
    <row r="2391" spans="1:10" x14ac:dyDescent="0.3">
      <c r="A2391" s="7"/>
      <c r="D2391" s="8"/>
      <c r="J2391" s="7"/>
    </row>
    <row r="2392" spans="1:10" x14ac:dyDescent="0.3">
      <c r="A2392" s="7"/>
      <c r="D2392" s="8"/>
      <c r="J2392" s="7"/>
    </row>
    <row r="2393" spans="1:10" x14ac:dyDescent="0.3">
      <c r="A2393" s="7"/>
      <c r="D2393" s="8"/>
      <c r="J2393" s="7"/>
    </row>
    <row r="2394" spans="1:10" x14ac:dyDescent="0.3">
      <c r="A2394" s="7"/>
      <c r="D2394" s="8"/>
      <c r="J2394" s="7"/>
    </row>
    <row r="2395" spans="1:10" x14ac:dyDescent="0.3">
      <c r="A2395" s="7"/>
      <c r="D2395" s="8"/>
      <c r="J2395" s="7"/>
    </row>
    <row r="2396" spans="1:10" x14ac:dyDescent="0.3">
      <c r="A2396" s="7"/>
      <c r="D2396" s="8"/>
      <c r="J2396" s="7"/>
    </row>
    <row r="2397" spans="1:10" x14ac:dyDescent="0.3">
      <c r="A2397" s="7"/>
      <c r="D2397" s="8"/>
      <c r="J2397" s="7"/>
    </row>
    <row r="2398" spans="1:10" x14ac:dyDescent="0.3">
      <c r="A2398" s="7"/>
      <c r="D2398" s="8"/>
      <c r="J2398" s="7"/>
    </row>
    <row r="2399" spans="1:10" x14ac:dyDescent="0.3">
      <c r="A2399" s="7"/>
      <c r="D2399" s="8"/>
      <c r="J2399" s="7"/>
    </row>
    <row r="2400" spans="1:10" x14ac:dyDescent="0.3">
      <c r="A2400" s="7"/>
      <c r="D2400" s="8"/>
      <c r="J2400" s="7"/>
    </row>
    <row r="2401" spans="1:10" x14ac:dyDescent="0.3">
      <c r="A2401" s="7"/>
      <c r="D2401" s="8"/>
      <c r="J2401" s="7"/>
    </row>
    <row r="2402" spans="1:10" x14ac:dyDescent="0.3">
      <c r="A2402" s="7"/>
      <c r="D2402" s="8"/>
      <c r="J2402" s="7"/>
    </row>
    <row r="2403" spans="1:10" x14ac:dyDescent="0.3">
      <c r="A2403" s="7"/>
      <c r="D2403" s="8"/>
      <c r="J2403" s="7"/>
    </row>
    <row r="2404" spans="1:10" x14ac:dyDescent="0.3">
      <c r="A2404" s="7"/>
      <c r="D2404" s="8"/>
      <c r="J2404" s="7"/>
    </row>
    <row r="2405" spans="1:10" x14ac:dyDescent="0.3">
      <c r="A2405" s="7"/>
      <c r="D2405" s="8"/>
      <c r="J2405" s="7"/>
    </row>
    <row r="2406" spans="1:10" x14ac:dyDescent="0.3">
      <c r="A2406" s="7"/>
      <c r="D2406" s="8"/>
      <c r="J2406" s="7"/>
    </row>
    <row r="2407" spans="1:10" x14ac:dyDescent="0.3">
      <c r="A2407" s="7"/>
      <c r="D2407" s="8"/>
      <c r="J2407" s="7"/>
    </row>
    <row r="2408" spans="1:10" x14ac:dyDescent="0.3">
      <c r="A2408" s="7"/>
      <c r="D2408" s="8"/>
      <c r="J2408" s="7"/>
    </row>
    <row r="2409" spans="1:10" x14ac:dyDescent="0.3">
      <c r="A2409" s="7"/>
      <c r="D2409" s="8"/>
      <c r="J2409" s="7"/>
    </row>
    <row r="2410" spans="1:10" x14ac:dyDescent="0.3">
      <c r="A2410" s="7"/>
      <c r="D2410" s="8"/>
      <c r="J2410" s="7"/>
    </row>
    <row r="2411" spans="1:10" x14ac:dyDescent="0.3">
      <c r="A2411" s="7"/>
      <c r="D2411" s="8"/>
      <c r="J2411" s="7"/>
    </row>
    <row r="2412" spans="1:10" x14ac:dyDescent="0.3">
      <c r="A2412" s="7"/>
      <c r="D2412" s="8"/>
      <c r="J2412" s="7"/>
    </row>
    <row r="2413" spans="1:10" x14ac:dyDescent="0.3">
      <c r="A2413" s="7"/>
      <c r="D2413" s="8"/>
      <c r="J2413" s="7"/>
    </row>
    <row r="2414" spans="1:10" x14ac:dyDescent="0.3">
      <c r="A2414" s="7"/>
      <c r="D2414" s="8"/>
      <c r="J2414" s="7"/>
    </row>
    <row r="2415" spans="1:10" x14ac:dyDescent="0.3">
      <c r="A2415" s="7"/>
      <c r="D2415" s="8"/>
      <c r="J2415" s="7"/>
    </row>
    <row r="2416" spans="1:10" x14ac:dyDescent="0.3">
      <c r="A2416" s="7"/>
      <c r="D2416" s="8"/>
      <c r="J2416" s="7"/>
    </row>
    <row r="2417" spans="1:10" x14ac:dyDescent="0.3">
      <c r="A2417" s="7"/>
      <c r="D2417" s="8"/>
      <c r="J2417" s="7"/>
    </row>
    <row r="2418" spans="1:10" x14ac:dyDescent="0.3">
      <c r="A2418" s="7"/>
      <c r="D2418" s="8"/>
      <c r="J2418" s="7"/>
    </row>
    <row r="2419" spans="1:10" x14ac:dyDescent="0.3">
      <c r="A2419" s="7"/>
      <c r="D2419" s="8"/>
      <c r="J2419" s="7"/>
    </row>
    <row r="2420" spans="1:10" x14ac:dyDescent="0.3">
      <c r="A2420" s="7"/>
      <c r="D2420" s="8"/>
      <c r="J2420" s="7"/>
    </row>
    <row r="2421" spans="1:10" x14ac:dyDescent="0.3">
      <c r="A2421" s="7"/>
      <c r="D2421" s="8"/>
      <c r="J2421" s="7"/>
    </row>
    <row r="2422" spans="1:10" x14ac:dyDescent="0.3">
      <c r="A2422" s="7"/>
      <c r="D2422" s="8"/>
      <c r="J2422" s="7"/>
    </row>
    <row r="2423" spans="1:10" x14ac:dyDescent="0.3">
      <c r="A2423" s="7"/>
      <c r="D2423" s="8"/>
      <c r="J2423" s="7"/>
    </row>
    <row r="2424" spans="1:10" x14ac:dyDescent="0.3">
      <c r="A2424" s="7"/>
      <c r="D2424" s="8"/>
      <c r="J2424" s="7"/>
    </row>
    <row r="2425" spans="1:10" x14ac:dyDescent="0.3">
      <c r="A2425" s="7"/>
      <c r="D2425" s="8"/>
      <c r="J2425" s="7"/>
    </row>
    <row r="2426" spans="1:10" x14ac:dyDescent="0.3">
      <c r="A2426" s="7"/>
      <c r="D2426" s="8"/>
      <c r="J2426" s="7"/>
    </row>
    <row r="2427" spans="1:10" x14ac:dyDescent="0.3">
      <c r="A2427" s="7"/>
      <c r="D2427" s="8"/>
      <c r="J2427" s="7"/>
    </row>
    <row r="2428" spans="1:10" x14ac:dyDescent="0.3">
      <c r="A2428" s="7"/>
      <c r="D2428" s="8"/>
      <c r="J2428" s="7"/>
    </row>
    <row r="2429" spans="1:10" x14ac:dyDescent="0.3">
      <c r="A2429" s="7"/>
      <c r="D2429" s="8"/>
      <c r="J2429" s="7"/>
    </row>
    <row r="2430" spans="1:10" x14ac:dyDescent="0.3">
      <c r="A2430" s="7"/>
      <c r="D2430" s="8"/>
      <c r="J2430" s="7"/>
    </row>
    <row r="2431" spans="1:10" x14ac:dyDescent="0.3">
      <c r="A2431" s="7"/>
      <c r="D2431" s="8"/>
      <c r="J2431" s="7"/>
    </row>
    <row r="2432" spans="1:10" x14ac:dyDescent="0.3">
      <c r="A2432" s="7"/>
      <c r="D2432" s="8"/>
      <c r="J2432" s="7"/>
    </row>
    <row r="2433" spans="1:10" x14ac:dyDescent="0.3">
      <c r="A2433" s="7"/>
      <c r="D2433" s="8"/>
      <c r="J2433" s="7"/>
    </row>
    <row r="2434" spans="1:10" x14ac:dyDescent="0.3">
      <c r="A2434" s="7"/>
      <c r="D2434" s="8"/>
      <c r="J2434" s="7"/>
    </row>
    <row r="2435" spans="1:10" x14ac:dyDescent="0.3">
      <c r="A2435" s="7"/>
      <c r="D2435" s="8"/>
      <c r="J2435" s="7"/>
    </row>
    <row r="2436" spans="1:10" x14ac:dyDescent="0.3">
      <c r="A2436" s="7"/>
      <c r="D2436" s="8"/>
      <c r="J2436" s="7"/>
    </row>
    <row r="2437" spans="1:10" x14ac:dyDescent="0.3">
      <c r="A2437" s="7"/>
      <c r="D2437" s="8"/>
      <c r="J2437" s="7"/>
    </row>
    <row r="2438" spans="1:10" x14ac:dyDescent="0.3">
      <c r="A2438" s="7"/>
      <c r="D2438" s="8"/>
      <c r="J2438" s="7"/>
    </row>
    <row r="2439" spans="1:10" x14ac:dyDescent="0.3">
      <c r="A2439" s="7"/>
      <c r="D2439" s="8"/>
      <c r="J2439" s="7"/>
    </row>
    <row r="2440" spans="1:10" x14ac:dyDescent="0.3">
      <c r="A2440" s="7"/>
      <c r="D2440" s="8"/>
      <c r="J2440" s="7"/>
    </row>
    <row r="2441" spans="1:10" x14ac:dyDescent="0.3">
      <c r="A2441" s="7"/>
      <c r="D2441" s="8"/>
      <c r="J2441" s="7"/>
    </row>
    <row r="2442" spans="1:10" x14ac:dyDescent="0.3">
      <c r="A2442" s="7"/>
      <c r="D2442" s="8"/>
      <c r="J2442" s="7"/>
    </row>
    <row r="2443" spans="1:10" x14ac:dyDescent="0.3">
      <c r="A2443" s="7"/>
      <c r="D2443" s="8"/>
      <c r="J2443" s="7"/>
    </row>
    <row r="2444" spans="1:10" x14ac:dyDescent="0.3">
      <c r="A2444" s="7"/>
      <c r="D2444" s="8"/>
      <c r="J2444" s="7"/>
    </row>
    <row r="2445" spans="1:10" x14ac:dyDescent="0.3">
      <c r="A2445" s="7"/>
      <c r="D2445" s="8"/>
      <c r="J2445" s="7"/>
    </row>
    <row r="2446" spans="1:10" x14ac:dyDescent="0.3">
      <c r="A2446" s="7"/>
      <c r="D2446" s="8"/>
      <c r="J2446" s="7"/>
    </row>
    <row r="2447" spans="1:10" x14ac:dyDescent="0.3">
      <c r="A2447" s="7"/>
      <c r="D2447" s="8"/>
      <c r="J2447" s="7"/>
    </row>
    <row r="2448" spans="1:10" x14ac:dyDescent="0.3">
      <c r="A2448" s="7"/>
      <c r="D2448" s="8"/>
      <c r="J2448" s="7"/>
    </row>
    <row r="2449" spans="1:10" x14ac:dyDescent="0.3">
      <c r="A2449" s="7"/>
      <c r="D2449" s="8"/>
      <c r="J2449" s="7"/>
    </row>
    <row r="2450" spans="1:10" x14ac:dyDescent="0.3">
      <c r="A2450" s="7"/>
      <c r="D2450" s="8"/>
      <c r="J2450" s="7"/>
    </row>
    <row r="2451" spans="1:10" x14ac:dyDescent="0.3">
      <c r="A2451" s="7"/>
      <c r="D2451" s="8"/>
      <c r="J2451" s="7"/>
    </row>
    <row r="2452" spans="1:10" x14ac:dyDescent="0.3">
      <c r="A2452" s="7"/>
      <c r="D2452" s="8"/>
      <c r="J2452" s="7"/>
    </row>
    <row r="2453" spans="1:10" x14ac:dyDescent="0.3">
      <c r="A2453" s="7"/>
      <c r="D2453" s="8"/>
      <c r="J2453" s="7"/>
    </row>
    <row r="2454" spans="1:10" x14ac:dyDescent="0.3">
      <c r="A2454" s="7"/>
      <c r="D2454" s="8"/>
      <c r="J2454" s="7"/>
    </row>
    <row r="2455" spans="1:10" x14ac:dyDescent="0.3">
      <c r="A2455" s="7"/>
      <c r="D2455" s="8"/>
      <c r="J2455" s="7"/>
    </row>
    <row r="2456" spans="1:10" x14ac:dyDescent="0.3">
      <c r="A2456" s="7"/>
      <c r="D2456" s="8"/>
      <c r="J2456" s="7"/>
    </row>
    <row r="2457" spans="1:10" x14ac:dyDescent="0.3">
      <c r="A2457" s="7"/>
      <c r="D2457" s="8"/>
      <c r="J2457" s="7"/>
    </row>
    <row r="2458" spans="1:10" x14ac:dyDescent="0.3">
      <c r="A2458" s="7"/>
      <c r="D2458" s="8"/>
      <c r="J2458" s="7"/>
    </row>
    <row r="2459" spans="1:10" x14ac:dyDescent="0.3">
      <c r="A2459" s="7"/>
      <c r="D2459" s="8"/>
      <c r="J2459" s="7"/>
    </row>
    <row r="2460" spans="1:10" x14ac:dyDescent="0.3">
      <c r="A2460" s="7"/>
      <c r="D2460" s="8"/>
      <c r="J2460" s="7"/>
    </row>
    <row r="2461" spans="1:10" x14ac:dyDescent="0.3">
      <c r="A2461" s="7"/>
      <c r="D2461" s="8"/>
      <c r="J2461" s="7"/>
    </row>
    <row r="2462" spans="1:10" x14ac:dyDescent="0.3">
      <c r="A2462" s="7"/>
      <c r="D2462" s="8"/>
      <c r="J2462" s="7"/>
    </row>
    <row r="2463" spans="1:10" x14ac:dyDescent="0.3">
      <c r="A2463" s="7"/>
      <c r="D2463" s="8"/>
      <c r="J2463" s="7"/>
    </row>
    <row r="2464" spans="1:10" x14ac:dyDescent="0.3">
      <c r="A2464" s="7"/>
      <c r="D2464" s="8"/>
      <c r="J2464" s="7"/>
    </row>
    <row r="2465" spans="1:10" x14ac:dyDescent="0.3">
      <c r="A2465" s="7"/>
      <c r="D2465" s="8"/>
      <c r="J2465" s="7"/>
    </row>
    <row r="2466" spans="1:10" x14ac:dyDescent="0.3">
      <c r="A2466" s="7"/>
      <c r="D2466" s="8"/>
      <c r="J2466" s="7"/>
    </row>
    <row r="2467" spans="1:10" x14ac:dyDescent="0.3">
      <c r="A2467" s="7"/>
      <c r="D2467" s="8"/>
      <c r="J2467" s="7"/>
    </row>
    <row r="2468" spans="1:10" x14ac:dyDescent="0.3">
      <c r="A2468" s="7"/>
      <c r="D2468" s="8"/>
      <c r="J2468" s="7"/>
    </row>
    <row r="2469" spans="1:10" x14ac:dyDescent="0.3">
      <c r="A2469" s="7"/>
      <c r="D2469" s="8"/>
      <c r="J2469" s="7"/>
    </row>
    <row r="2470" spans="1:10" x14ac:dyDescent="0.3">
      <c r="A2470" s="7"/>
      <c r="D2470" s="8"/>
      <c r="J2470" s="7"/>
    </row>
    <row r="2471" spans="1:10" x14ac:dyDescent="0.3">
      <c r="A2471" s="7"/>
      <c r="D2471" s="8"/>
      <c r="J2471" s="7"/>
    </row>
    <row r="2472" spans="1:10" x14ac:dyDescent="0.3">
      <c r="A2472" s="7"/>
      <c r="D2472" s="8"/>
      <c r="J2472" s="7"/>
    </row>
    <row r="2473" spans="1:10" x14ac:dyDescent="0.3">
      <c r="A2473" s="7"/>
      <c r="D2473" s="8"/>
      <c r="J2473" s="7"/>
    </row>
    <row r="2474" spans="1:10" x14ac:dyDescent="0.3">
      <c r="A2474" s="7"/>
      <c r="D2474" s="8"/>
      <c r="J2474" s="7"/>
    </row>
    <row r="2475" spans="1:10" x14ac:dyDescent="0.3">
      <c r="A2475" s="7"/>
      <c r="D2475" s="8"/>
      <c r="J2475" s="7"/>
    </row>
    <row r="2476" spans="1:10" x14ac:dyDescent="0.3">
      <c r="A2476" s="7"/>
      <c r="D2476" s="8"/>
      <c r="J2476" s="7"/>
    </row>
    <row r="2477" spans="1:10" x14ac:dyDescent="0.3">
      <c r="A2477" s="7"/>
      <c r="D2477" s="8"/>
      <c r="J2477" s="7"/>
    </row>
    <row r="2478" spans="1:10" x14ac:dyDescent="0.3">
      <c r="A2478" s="7"/>
      <c r="D2478" s="8"/>
      <c r="J2478" s="7"/>
    </row>
    <row r="2479" spans="1:10" x14ac:dyDescent="0.3">
      <c r="A2479" s="7"/>
      <c r="D2479" s="8"/>
      <c r="J2479" s="7"/>
    </row>
    <row r="2480" spans="1:10" x14ac:dyDescent="0.3">
      <c r="A2480" s="7"/>
      <c r="D2480" s="8"/>
      <c r="J2480" s="7"/>
    </row>
    <row r="2481" spans="1:10" x14ac:dyDescent="0.3">
      <c r="A2481" s="7"/>
      <c r="D2481" s="8"/>
      <c r="J2481" s="7"/>
    </row>
    <row r="2482" spans="1:10" x14ac:dyDescent="0.3">
      <c r="A2482" s="7"/>
      <c r="D2482" s="8"/>
      <c r="J2482" s="7"/>
    </row>
    <row r="2483" spans="1:10" x14ac:dyDescent="0.3">
      <c r="A2483" s="7"/>
      <c r="D2483" s="8"/>
      <c r="J2483" s="7"/>
    </row>
    <row r="2484" spans="1:10" x14ac:dyDescent="0.3">
      <c r="A2484" s="7"/>
      <c r="D2484" s="8"/>
      <c r="J2484" s="7"/>
    </row>
    <row r="2485" spans="1:10" x14ac:dyDescent="0.3">
      <c r="A2485" s="7"/>
      <c r="D2485" s="8"/>
      <c r="J2485" s="7"/>
    </row>
    <row r="2486" spans="1:10" x14ac:dyDescent="0.3">
      <c r="A2486" s="7"/>
      <c r="D2486" s="8"/>
      <c r="J2486" s="7"/>
    </row>
    <row r="2487" spans="1:10" x14ac:dyDescent="0.3">
      <c r="A2487" s="7"/>
      <c r="D2487" s="8"/>
      <c r="J2487" s="7"/>
    </row>
    <row r="2488" spans="1:10" x14ac:dyDescent="0.3">
      <c r="A2488" s="7"/>
      <c r="D2488" s="8"/>
      <c r="J2488" s="7"/>
    </row>
    <row r="2489" spans="1:10" x14ac:dyDescent="0.3">
      <c r="A2489" s="7"/>
      <c r="D2489" s="8"/>
      <c r="J2489" s="7"/>
    </row>
    <row r="2490" spans="1:10" x14ac:dyDescent="0.3">
      <c r="A2490" s="7"/>
      <c r="D2490" s="8"/>
      <c r="J2490" s="7"/>
    </row>
    <row r="2491" spans="1:10" x14ac:dyDescent="0.3">
      <c r="A2491" s="7"/>
      <c r="D2491" s="8"/>
      <c r="J2491" s="7"/>
    </row>
    <row r="2492" spans="1:10" x14ac:dyDescent="0.3">
      <c r="A2492" s="7"/>
      <c r="D2492" s="8"/>
      <c r="J2492" s="7"/>
    </row>
    <row r="2493" spans="1:10" x14ac:dyDescent="0.3">
      <c r="A2493" s="7"/>
      <c r="D2493" s="8"/>
      <c r="J2493" s="7"/>
    </row>
    <row r="2494" spans="1:10" x14ac:dyDescent="0.3">
      <c r="A2494" s="7"/>
      <c r="D2494" s="8"/>
      <c r="J2494" s="7"/>
    </row>
    <row r="2495" spans="1:10" x14ac:dyDescent="0.3">
      <c r="A2495" s="7"/>
      <c r="D2495" s="8"/>
      <c r="J2495" s="7"/>
    </row>
    <row r="2496" spans="1:10" x14ac:dyDescent="0.3">
      <c r="A2496" s="7"/>
      <c r="D2496" s="8"/>
      <c r="J2496" s="7"/>
    </row>
    <row r="2497" spans="1:10" x14ac:dyDescent="0.3">
      <c r="A2497" s="7"/>
      <c r="D2497" s="8"/>
      <c r="J2497" s="7"/>
    </row>
    <row r="2498" spans="1:10" x14ac:dyDescent="0.3">
      <c r="A2498" s="7"/>
      <c r="D2498" s="8"/>
      <c r="J2498" s="7"/>
    </row>
    <row r="2499" spans="1:10" x14ac:dyDescent="0.3">
      <c r="A2499" s="7"/>
      <c r="D2499" s="8"/>
      <c r="J2499" s="7"/>
    </row>
    <row r="2500" spans="1:10" x14ac:dyDescent="0.3">
      <c r="A2500" s="7"/>
      <c r="D2500" s="8"/>
      <c r="J2500" s="7"/>
    </row>
    <row r="2501" spans="1:10" x14ac:dyDescent="0.3">
      <c r="A2501" s="7"/>
      <c r="D2501" s="8"/>
      <c r="J2501" s="7"/>
    </row>
    <row r="2502" spans="1:10" x14ac:dyDescent="0.3">
      <c r="A2502" s="7"/>
      <c r="D2502" s="8"/>
      <c r="J2502" s="7"/>
    </row>
    <row r="2503" spans="1:10" x14ac:dyDescent="0.3">
      <c r="A2503" s="7"/>
      <c r="D2503" s="8"/>
      <c r="J2503" s="7"/>
    </row>
    <row r="2504" spans="1:10" x14ac:dyDescent="0.3">
      <c r="A2504" s="7"/>
      <c r="D2504" s="8"/>
      <c r="J2504" s="7"/>
    </row>
    <row r="2505" spans="1:10" x14ac:dyDescent="0.3">
      <c r="A2505" s="7"/>
      <c r="D2505" s="8"/>
      <c r="J2505" s="7"/>
    </row>
    <row r="2506" spans="1:10" x14ac:dyDescent="0.3">
      <c r="A2506" s="7"/>
      <c r="D2506" s="8"/>
      <c r="J2506" s="7"/>
    </row>
    <row r="2507" spans="1:10" x14ac:dyDescent="0.3">
      <c r="A2507" s="7"/>
      <c r="D2507" s="8"/>
      <c r="J2507" s="7"/>
    </row>
    <row r="2508" spans="1:10" x14ac:dyDescent="0.3">
      <c r="A2508" s="7"/>
      <c r="D2508" s="8"/>
      <c r="J2508" s="7"/>
    </row>
    <row r="2509" spans="1:10" x14ac:dyDescent="0.3">
      <c r="A2509" s="7"/>
      <c r="D2509" s="8"/>
      <c r="J2509" s="7"/>
    </row>
    <row r="2510" spans="1:10" x14ac:dyDescent="0.3">
      <c r="A2510" s="7"/>
      <c r="D2510" s="8"/>
      <c r="J2510" s="7"/>
    </row>
    <row r="2511" spans="1:10" x14ac:dyDescent="0.3">
      <c r="A2511" s="7"/>
      <c r="D2511" s="8"/>
      <c r="J2511" s="7"/>
    </row>
    <row r="2512" spans="1:10" x14ac:dyDescent="0.3">
      <c r="A2512" s="7"/>
      <c r="D2512" s="8"/>
      <c r="J2512" s="7"/>
    </row>
    <row r="2513" spans="1:10" x14ac:dyDescent="0.3">
      <c r="A2513" s="7"/>
      <c r="D2513" s="8"/>
      <c r="J2513" s="7"/>
    </row>
    <row r="2514" spans="1:10" x14ac:dyDescent="0.3">
      <c r="A2514" s="7"/>
      <c r="D2514" s="8"/>
      <c r="J2514" s="7"/>
    </row>
    <row r="2515" spans="1:10" x14ac:dyDescent="0.3">
      <c r="A2515" s="7"/>
      <c r="D2515" s="8"/>
      <c r="J2515" s="7"/>
    </row>
    <row r="2516" spans="1:10" x14ac:dyDescent="0.3">
      <c r="A2516" s="7"/>
      <c r="D2516" s="8"/>
      <c r="J2516" s="7"/>
    </row>
    <row r="2517" spans="1:10" x14ac:dyDescent="0.3">
      <c r="A2517" s="7"/>
      <c r="D2517" s="8"/>
      <c r="J2517" s="7"/>
    </row>
    <row r="2518" spans="1:10" x14ac:dyDescent="0.3">
      <c r="A2518" s="7"/>
      <c r="D2518" s="8"/>
      <c r="J2518" s="7"/>
    </row>
    <row r="2519" spans="1:10" x14ac:dyDescent="0.3">
      <c r="A2519" s="7"/>
      <c r="D2519" s="8"/>
      <c r="J2519" s="7"/>
    </row>
    <row r="2520" spans="1:10" x14ac:dyDescent="0.3">
      <c r="A2520" s="7"/>
      <c r="D2520" s="8"/>
      <c r="J2520" s="7"/>
    </row>
    <row r="2521" spans="1:10" x14ac:dyDescent="0.3">
      <c r="A2521" s="7"/>
      <c r="D2521" s="8"/>
      <c r="J2521" s="7"/>
    </row>
    <row r="2522" spans="1:10" x14ac:dyDescent="0.3">
      <c r="A2522" s="7"/>
      <c r="D2522" s="8"/>
      <c r="J2522" s="7"/>
    </row>
    <row r="2523" spans="1:10" x14ac:dyDescent="0.3">
      <c r="A2523" s="7"/>
      <c r="D2523" s="8"/>
      <c r="J2523" s="7"/>
    </row>
    <row r="2524" spans="1:10" x14ac:dyDescent="0.3">
      <c r="A2524" s="7"/>
      <c r="D2524" s="8"/>
      <c r="J2524" s="7"/>
    </row>
    <row r="2525" spans="1:10" x14ac:dyDescent="0.3">
      <c r="A2525" s="7"/>
      <c r="D2525" s="8"/>
      <c r="J2525" s="7"/>
    </row>
    <row r="2526" spans="1:10" x14ac:dyDescent="0.3">
      <c r="A2526" s="7"/>
      <c r="D2526" s="8"/>
      <c r="J2526" s="7"/>
    </row>
    <row r="2527" spans="1:10" x14ac:dyDescent="0.3">
      <c r="A2527" s="7"/>
      <c r="D2527" s="8"/>
      <c r="J2527" s="7"/>
    </row>
    <row r="2528" spans="1:10" x14ac:dyDescent="0.3">
      <c r="A2528" s="7"/>
      <c r="D2528" s="8"/>
      <c r="J2528" s="7"/>
    </row>
    <row r="2529" spans="1:10" x14ac:dyDescent="0.3">
      <c r="A2529" s="7"/>
      <c r="D2529" s="8"/>
      <c r="J2529" s="7"/>
    </row>
    <row r="2530" spans="1:10" x14ac:dyDescent="0.3">
      <c r="A2530" s="7"/>
      <c r="D2530" s="8"/>
      <c r="J2530" s="7"/>
    </row>
    <row r="2531" spans="1:10" x14ac:dyDescent="0.3">
      <c r="A2531" s="7"/>
      <c r="D2531" s="8"/>
      <c r="J2531" s="7"/>
    </row>
    <row r="2532" spans="1:10" x14ac:dyDescent="0.3">
      <c r="A2532" s="7"/>
      <c r="D2532" s="8"/>
      <c r="J2532" s="7"/>
    </row>
    <row r="2533" spans="1:10" x14ac:dyDescent="0.3">
      <c r="A2533" s="7"/>
      <c r="D2533" s="8"/>
      <c r="J2533" s="7"/>
    </row>
    <row r="2534" spans="1:10" x14ac:dyDescent="0.3">
      <c r="A2534" s="7"/>
      <c r="D2534" s="8"/>
      <c r="J2534" s="7"/>
    </row>
    <row r="2535" spans="1:10" x14ac:dyDescent="0.3">
      <c r="A2535" s="7"/>
      <c r="D2535" s="8"/>
      <c r="J2535" s="7"/>
    </row>
    <row r="2536" spans="1:10" x14ac:dyDescent="0.3">
      <c r="A2536" s="7"/>
      <c r="D2536" s="8"/>
      <c r="J2536" s="7"/>
    </row>
    <row r="2537" spans="1:10" x14ac:dyDescent="0.3">
      <c r="A2537" s="7"/>
      <c r="D2537" s="8"/>
      <c r="J2537" s="7"/>
    </row>
    <row r="2538" spans="1:10" x14ac:dyDescent="0.3">
      <c r="A2538" s="7"/>
      <c r="D2538" s="8"/>
      <c r="J2538" s="7"/>
    </row>
    <row r="2539" spans="1:10" x14ac:dyDescent="0.3">
      <c r="A2539" s="7"/>
      <c r="D2539" s="8"/>
      <c r="J2539" s="7"/>
    </row>
    <row r="2540" spans="1:10" x14ac:dyDescent="0.3">
      <c r="A2540" s="7"/>
      <c r="D2540" s="8"/>
      <c r="J2540" s="7"/>
    </row>
    <row r="2541" spans="1:10" x14ac:dyDescent="0.3">
      <c r="A2541" s="7"/>
      <c r="D2541" s="8"/>
      <c r="J2541" s="7"/>
    </row>
    <row r="2542" spans="1:10" x14ac:dyDescent="0.3">
      <c r="A2542" s="7"/>
      <c r="D2542" s="8"/>
      <c r="J2542" s="7"/>
    </row>
    <row r="2543" spans="1:10" x14ac:dyDescent="0.3">
      <c r="A2543" s="7"/>
      <c r="D2543" s="8"/>
      <c r="J2543" s="7"/>
    </row>
    <row r="2544" spans="1:10" x14ac:dyDescent="0.3">
      <c r="A2544" s="7"/>
      <c r="D2544" s="8"/>
      <c r="J2544" s="7"/>
    </row>
    <row r="2545" spans="1:10" x14ac:dyDescent="0.3">
      <c r="A2545" s="7"/>
      <c r="D2545" s="8"/>
      <c r="J2545" s="7"/>
    </row>
    <row r="2546" spans="1:10" x14ac:dyDescent="0.3">
      <c r="A2546" s="7"/>
      <c r="D2546" s="8"/>
      <c r="J2546" s="7"/>
    </row>
    <row r="2547" spans="1:10" x14ac:dyDescent="0.3">
      <c r="A2547" s="7"/>
      <c r="D2547" s="8"/>
      <c r="J2547" s="7"/>
    </row>
    <row r="2548" spans="1:10" x14ac:dyDescent="0.3">
      <c r="A2548" s="7"/>
      <c r="D2548" s="8"/>
      <c r="J2548" s="7"/>
    </row>
    <row r="2549" spans="1:10" x14ac:dyDescent="0.3">
      <c r="A2549" s="7"/>
      <c r="D2549" s="8"/>
      <c r="J2549" s="7"/>
    </row>
    <row r="2550" spans="1:10" x14ac:dyDescent="0.3">
      <c r="A2550" s="7"/>
      <c r="D2550" s="8"/>
      <c r="J2550" s="7"/>
    </row>
    <row r="2551" spans="1:10" x14ac:dyDescent="0.3">
      <c r="A2551" s="7"/>
      <c r="D2551" s="8"/>
      <c r="J2551" s="7"/>
    </row>
    <row r="2552" spans="1:10" x14ac:dyDescent="0.3">
      <c r="A2552" s="7"/>
      <c r="D2552" s="8"/>
      <c r="J2552" s="7"/>
    </row>
    <row r="2553" spans="1:10" x14ac:dyDescent="0.3">
      <c r="A2553" s="7"/>
      <c r="D2553" s="8"/>
      <c r="J2553" s="7"/>
    </row>
    <row r="2554" spans="1:10" x14ac:dyDescent="0.3">
      <c r="A2554" s="7"/>
      <c r="D2554" s="8"/>
      <c r="J2554" s="7"/>
    </row>
    <row r="2555" spans="1:10" x14ac:dyDescent="0.3">
      <c r="A2555" s="7"/>
      <c r="D2555" s="8"/>
      <c r="J2555" s="7"/>
    </row>
    <row r="2556" spans="1:10" x14ac:dyDescent="0.3">
      <c r="A2556" s="7"/>
      <c r="D2556" s="8"/>
      <c r="J2556" s="7"/>
    </row>
    <row r="2557" spans="1:10" x14ac:dyDescent="0.3">
      <c r="A2557" s="7"/>
      <c r="D2557" s="8"/>
      <c r="J2557" s="7"/>
    </row>
    <row r="2558" spans="1:10" x14ac:dyDescent="0.3">
      <c r="A2558" s="7"/>
      <c r="D2558" s="8"/>
      <c r="J2558" s="7"/>
    </row>
    <row r="2559" spans="1:10" x14ac:dyDescent="0.3">
      <c r="A2559" s="7"/>
      <c r="D2559" s="8"/>
      <c r="J2559" s="7"/>
    </row>
    <row r="2560" spans="1:10" x14ac:dyDescent="0.3">
      <c r="A2560" s="7"/>
      <c r="D2560" s="8"/>
      <c r="J2560" s="7"/>
    </row>
    <row r="2561" spans="1:10" x14ac:dyDescent="0.3">
      <c r="A2561" s="7"/>
      <c r="D2561" s="8"/>
      <c r="J2561" s="7"/>
    </row>
    <row r="2562" spans="1:10" x14ac:dyDescent="0.3">
      <c r="A2562" s="7"/>
      <c r="D2562" s="8"/>
      <c r="J2562" s="7"/>
    </row>
    <row r="2563" spans="1:10" x14ac:dyDescent="0.3">
      <c r="A2563" s="7"/>
      <c r="D2563" s="8"/>
      <c r="J2563" s="7"/>
    </row>
    <row r="2564" spans="1:10" x14ac:dyDescent="0.3">
      <c r="A2564" s="7"/>
      <c r="D2564" s="8"/>
      <c r="J2564" s="7"/>
    </row>
    <row r="2565" spans="1:10" x14ac:dyDescent="0.3">
      <c r="A2565" s="7"/>
      <c r="D2565" s="8"/>
      <c r="J2565" s="7"/>
    </row>
    <row r="2566" spans="1:10" x14ac:dyDescent="0.3">
      <c r="A2566" s="7"/>
      <c r="D2566" s="8"/>
      <c r="J2566" s="7"/>
    </row>
    <row r="2567" spans="1:10" x14ac:dyDescent="0.3">
      <c r="A2567" s="7"/>
      <c r="D2567" s="8"/>
      <c r="J2567" s="7"/>
    </row>
    <row r="2568" spans="1:10" x14ac:dyDescent="0.3">
      <c r="A2568" s="7"/>
      <c r="D2568" s="8"/>
      <c r="J2568" s="7"/>
    </row>
    <row r="2569" spans="1:10" x14ac:dyDescent="0.3">
      <c r="A2569" s="7"/>
      <c r="D2569" s="8"/>
      <c r="J2569" s="7"/>
    </row>
    <row r="2570" spans="1:10" x14ac:dyDescent="0.3">
      <c r="A2570" s="7"/>
      <c r="D2570" s="8"/>
      <c r="J2570" s="7"/>
    </row>
    <row r="2571" spans="1:10" x14ac:dyDescent="0.3">
      <c r="A2571" s="7"/>
      <c r="D2571" s="8"/>
      <c r="J2571" s="7"/>
    </row>
    <row r="2572" spans="1:10" x14ac:dyDescent="0.3">
      <c r="A2572" s="7"/>
      <c r="D2572" s="8"/>
      <c r="J2572" s="7"/>
    </row>
    <row r="2573" spans="1:10" x14ac:dyDescent="0.3">
      <c r="A2573" s="7"/>
      <c r="D2573" s="8"/>
      <c r="J2573" s="7"/>
    </row>
    <row r="2574" spans="1:10" x14ac:dyDescent="0.3">
      <c r="A2574" s="7"/>
      <c r="D2574" s="8"/>
      <c r="J2574" s="7"/>
    </row>
    <row r="2575" spans="1:10" x14ac:dyDescent="0.3">
      <c r="A2575" s="7"/>
      <c r="D2575" s="8"/>
      <c r="J2575" s="7"/>
    </row>
    <row r="2576" spans="1:10" x14ac:dyDescent="0.3">
      <c r="A2576" s="7"/>
      <c r="D2576" s="8"/>
      <c r="J2576" s="7"/>
    </row>
    <row r="2577" spans="1:10" x14ac:dyDescent="0.3">
      <c r="A2577" s="7"/>
      <c r="D2577" s="8"/>
      <c r="J2577" s="7"/>
    </row>
    <row r="2578" spans="1:10" x14ac:dyDescent="0.3">
      <c r="A2578" s="7"/>
      <c r="D2578" s="8"/>
      <c r="J2578" s="7"/>
    </row>
    <row r="2579" spans="1:10" x14ac:dyDescent="0.3">
      <c r="A2579" s="7"/>
      <c r="D2579" s="8"/>
      <c r="J2579" s="7"/>
    </row>
    <row r="2580" spans="1:10" x14ac:dyDescent="0.3">
      <c r="A2580" s="7"/>
      <c r="D2580" s="8"/>
      <c r="J2580" s="7"/>
    </row>
    <row r="2581" spans="1:10" x14ac:dyDescent="0.3">
      <c r="A2581" s="7"/>
      <c r="D2581" s="8"/>
      <c r="J2581" s="7"/>
    </row>
    <row r="2582" spans="1:10" x14ac:dyDescent="0.3">
      <c r="A2582" s="7"/>
      <c r="D2582" s="8"/>
      <c r="J2582" s="7"/>
    </row>
    <row r="2583" spans="1:10" x14ac:dyDescent="0.3">
      <c r="A2583" s="7"/>
      <c r="D2583" s="8"/>
      <c r="J2583" s="7"/>
    </row>
    <row r="2584" spans="1:10" x14ac:dyDescent="0.3">
      <c r="A2584" s="7"/>
      <c r="D2584" s="8"/>
      <c r="J2584" s="7"/>
    </row>
    <row r="2585" spans="1:10" x14ac:dyDescent="0.3">
      <c r="A2585" s="7"/>
      <c r="D2585" s="8"/>
      <c r="J2585" s="7"/>
    </row>
    <row r="2586" spans="1:10" x14ac:dyDescent="0.3">
      <c r="A2586" s="7"/>
      <c r="D2586" s="8"/>
      <c r="J2586" s="7"/>
    </row>
    <row r="2587" spans="1:10" x14ac:dyDescent="0.3">
      <c r="A2587" s="7"/>
      <c r="D2587" s="8"/>
      <c r="J2587" s="7"/>
    </row>
    <row r="2588" spans="1:10" x14ac:dyDescent="0.3">
      <c r="A2588" s="7"/>
      <c r="D2588" s="8"/>
      <c r="J2588" s="7"/>
    </row>
    <row r="2589" spans="1:10" x14ac:dyDescent="0.3">
      <c r="A2589" s="7"/>
      <c r="D2589" s="8"/>
      <c r="J2589" s="7"/>
    </row>
    <row r="2590" spans="1:10" x14ac:dyDescent="0.3">
      <c r="A2590" s="7"/>
      <c r="D2590" s="8"/>
      <c r="J2590" s="7"/>
    </row>
    <row r="2591" spans="1:10" x14ac:dyDescent="0.3">
      <c r="A2591" s="7"/>
      <c r="D2591" s="8"/>
      <c r="J2591" s="7"/>
    </row>
    <row r="2592" spans="1:10" x14ac:dyDescent="0.3">
      <c r="A2592" s="7"/>
      <c r="D2592" s="8"/>
      <c r="J2592" s="7"/>
    </row>
    <row r="2593" spans="1:10" x14ac:dyDescent="0.3">
      <c r="A2593" s="7"/>
      <c r="D2593" s="8"/>
      <c r="J2593" s="7"/>
    </row>
    <row r="2594" spans="1:10" x14ac:dyDescent="0.3">
      <c r="A2594" s="7"/>
      <c r="D2594" s="8"/>
      <c r="J2594" s="7"/>
    </row>
    <row r="2595" spans="1:10" x14ac:dyDescent="0.3">
      <c r="A2595" s="7"/>
      <c r="D2595" s="8"/>
      <c r="J2595" s="7"/>
    </row>
    <row r="2596" spans="1:10" x14ac:dyDescent="0.3">
      <c r="A2596" s="7"/>
      <c r="D2596" s="8"/>
      <c r="J2596" s="7"/>
    </row>
    <row r="2597" spans="1:10" x14ac:dyDescent="0.3">
      <c r="A2597" s="7"/>
      <c r="D2597" s="8"/>
      <c r="J2597" s="7"/>
    </row>
    <row r="2598" spans="1:10" x14ac:dyDescent="0.3">
      <c r="A2598" s="7"/>
      <c r="D2598" s="8"/>
      <c r="J2598" s="7"/>
    </row>
    <row r="2599" spans="1:10" x14ac:dyDescent="0.3">
      <c r="A2599" s="7"/>
      <c r="D2599" s="8"/>
      <c r="J2599" s="7"/>
    </row>
    <row r="2600" spans="1:10" x14ac:dyDescent="0.3">
      <c r="A2600" s="7"/>
      <c r="D2600" s="8"/>
      <c r="J2600" s="7"/>
    </row>
    <row r="2601" spans="1:10" x14ac:dyDescent="0.3">
      <c r="A2601" s="7"/>
      <c r="D2601" s="8"/>
      <c r="J2601" s="7"/>
    </row>
    <row r="2602" spans="1:10" x14ac:dyDescent="0.3">
      <c r="A2602" s="7"/>
      <c r="D2602" s="8"/>
      <c r="J2602" s="7"/>
    </row>
    <row r="2603" spans="1:10" x14ac:dyDescent="0.3">
      <c r="A2603" s="7"/>
      <c r="D2603" s="8"/>
      <c r="J2603" s="7"/>
    </row>
    <row r="2604" spans="1:10" x14ac:dyDescent="0.3">
      <c r="A2604" s="7"/>
      <c r="D2604" s="8"/>
      <c r="J2604" s="7"/>
    </row>
    <row r="2605" spans="1:10" x14ac:dyDescent="0.3">
      <c r="A2605" s="7"/>
      <c r="D2605" s="8"/>
      <c r="J2605" s="7"/>
    </row>
    <row r="2606" spans="1:10" x14ac:dyDescent="0.3">
      <c r="A2606" s="7"/>
      <c r="D2606" s="8"/>
      <c r="J2606" s="7"/>
    </row>
    <row r="2607" spans="1:10" x14ac:dyDescent="0.3">
      <c r="A2607" s="7"/>
      <c r="D2607" s="8"/>
      <c r="J2607" s="7"/>
    </row>
    <row r="2608" spans="1:10" x14ac:dyDescent="0.3">
      <c r="A2608" s="7"/>
      <c r="D2608" s="8"/>
      <c r="J2608" s="7"/>
    </row>
    <row r="2609" spans="1:10" x14ac:dyDescent="0.3">
      <c r="A2609" s="7"/>
      <c r="D2609" s="8"/>
      <c r="J2609" s="7"/>
    </row>
    <row r="2610" spans="1:10" x14ac:dyDescent="0.3">
      <c r="A2610" s="7"/>
      <c r="D2610" s="8"/>
      <c r="J2610" s="7"/>
    </row>
    <row r="2611" spans="1:10" x14ac:dyDescent="0.3">
      <c r="A2611" s="7"/>
      <c r="D2611" s="8"/>
      <c r="J2611" s="7"/>
    </row>
    <row r="2612" spans="1:10" x14ac:dyDescent="0.3">
      <c r="A2612" s="7"/>
      <c r="D2612" s="8"/>
      <c r="J2612" s="7"/>
    </row>
    <row r="2613" spans="1:10" x14ac:dyDescent="0.3">
      <c r="A2613" s="7"/>
      <c r="D2613" s="8"/>
      <c r="J2613" s="7"/>
    </row>
    <row r="2614" spans="1:10" x14ac:dyDescent="0.3">
      <c r="A2614" s="7"/>
      <c r="D2614" s="8"/>
      <c r="J2614" s="7"/>
    </row>
    <row r="2615" spans="1:10" x14ac:dyDescent="0.3">
      <c r="A2615" s="7"/>
      <c r="D2615" s="8"/>
      <c r="J2615" s="7"/>
    </row>
    <row r="2616" spans="1:10" x14ac:dyDescent="0.3">
      <c r="A2616" s="7"/>
      <c r="D2616" s="8"/>
      <c r="J2616" s="7"/>
    </row>
    <row r="2617" spans="1:10" x14ac:dyDescent="0.3">
      <c r="A2617" s="7"/>
      <c r="D2617" s="8"/>
      <c r="J2617" s="7"/>
    </row>
    <row r="2618" spans="1:10" x14ac:dyDescent="0.3">
      <c r="A2618" s="7"/>
      <c r="D2618" s="8"/>
      <c r="J2618" s="7"/>
    </row>
    <row r="2619" spans="1:10" x14ac:dyDescent="0.3">
      <c r="A2619" s="7"/>
      <c r="D2619" s="8"/>
      <c r="J2619" s="7"/>
    </row>
    <row r="2620" spans="1:10" x14ac:dyDescent="0.3">
      <c r="A2620" s="7"/>
      <c r="D2620" s="8"/>
      <c r="J2620" s="7"/>
    </row>
    <row r="2621" spans="1:10" x14ac:dyDescent="0.3">
      <c r="A2621" s="7"/>
      <c r="D2621" s="8"/>
      <c r="J2621" s="7"/>
    </row>
    <row r="2622" spans="1:10" x14ac:dyDescent="0.3">
      <c r="A2622" s="7"/>
      <c r="D2622" s="8"/>
      <c r="J2622" s="7"/>
    </row>
    <row r="2623" spans="1:10" x14ac:dyDescent="0.3">
      <c r="A2623" s="7"/>
      <c r="D2623" s="8"/>
      <c r="J2623" s="7"/>
    </row>
    <row r="2624" spans="1:10" x14ac:dyDescent="0.3">
      <c r="A2624" s="7"/>
      <c r="D2624" s="8"/>
      <c r="J2624" s="7"/>
    </row>
    <row r="2625" spans="1:10" x14ac:dyDescent="0.3">
      <c r="A2625" s="7"/>
      <c r="D2625" s="8"/>
      <c r="J2625" s="7"/>
    </row>
    <row r="2626" spans="1:10" x14ac:dyDescent="0.3">
      <c r="A2626" s="7"/>
      <c r="D2626" s="8"/>
      <c r="J2626" s="7"/>
    </row>
    <row r="2627" spans="1:10" x14ac:dyDescent="0.3">
      <c r="A2627" s="7"/>
      <c r="D2627" s="8"/>
      <c r="J2627" s="7"/>
    </row>
    <row r="2628" spans="1:10" x14ac:dyDescent="0.3">
      <c r="A2628" s="7"/>
      <c r="D2628" s="8"/>
      <c r="J2628" s="7"/>
    </row>
    <row r="2629" spans="1:10" x14ac:dyDescent="0.3">
      <c r="A2629" s="7"/>
      <c r="D2629" s="8"/>
      <c r="J2629" s="7"/>
    </row>
    <row r="2630" spans="1:10" x14ac:dyDescent="0.3">
      <c r="A2630" s="7"/>
      <c r="D2630" s="8"/>
      <c r="J2630" s="7"/>
    </row>
    <row r="2631" spans="1:10" x14ac:dyDescent="0.3">
      <c r="A2631" s="7"/>
      <c r="D2631" s="8"/>
      <c r="J2631" s="7"/>
    </row>
    <row r="2632" spans="1:10" x14ac:dyDescent="0.3">
      <c r="A2632" s="7"/>
      <c r="D2632" s="8"/>
      <c r="J2632" s="7"/>
    </row>
    <row r="2633" spans="1:10" x14ac:dyDescent="0.3">
      <c r="A2633" s="7"/>
      <c r="D2633" s="8"/>
      <c r="J2633" s="7"/>
    </row>
    <row r="2634" spans="1:10" x14ac:dyDescent="0.3">
      <c r="A2634" s="7"/>
      <c r="D2634" s="8"/>
      <c r="J2634" s="7"/>
    </row>
    <row r="2635" spans="1:10" x14ac:dyDescent="0.3">
      <c r="A2635" s="7"/>
      <c r="D2635" s="8"/>
      <c r="J2635" s="7"/>
    </row>
    <row r="2636" spans="1:10" x14ac:dyDescent="0.3">
      <c r="A2636" s="7"/>
      <c r="D2636" s="8"/>
      <c r="J2636" s="7"/>
    </row>
    <row r="2637" spans="1:10" x14ac:dyDescent="0.3">
      <c r="A2637" s="7"/>
      <c r="D2637" s="8"/>
      <c r="J2637" s="7"/>
    </row>
    <row r="2638" spans="1:10" x14ac:dyDescent="0.3">
      <c r="A2638" s="7"/>
      <c r="D2638" s="8"/>
      <c r="J2638" s="7"/>
    </row>
    <row r="2639" spans="1:10" x14ac:dyDescent="0.3">
      <c r="A2639" s="7"/>
      <c r="D2639" s="8"/>
      <c r="J2639" s="7"/>
    </row>
    <row r="2640" spans="1:10" x14ac:dyDescent="0.3">
      <c r="A2640" s="7"/>
      <c r="D2640" s="8"/>
      <c r="J2640" s="7"/>
    </row>
    <row r="2641" spans="1:10" x14ac:dyDescent="0.3">
      <c r="A2641" s="7"/>
      <c r="D2641" s="8"/>
      <c r="J2641" s="7"/>
    </row>
    <row r="2642" spans="1:10" x14ac:dyDescent="0.3">
      <c r="A2642" s="7"/>
      <c r="D2642" s="8"/>
      <c r="J2642" s="7"/>
    </row>
    <row r="2643" spans="1:10" x14ac:dyDescent="0.3">
      <c r="A2643" s="7"/>
      <c r="D2643" s="8"/>
      <c r="J2643" s="7"/>
    </row>
    <row r="2644" spans="1:10" x14ac:dyDescent="0.3">
      <c r="A2644" s="7"/>
      <c r="D2644" s="8"/>
      <c r="J2644" s="7"/>
    </row>
    <row r="2645" spans="1:10" x14ac:dyDescent="0.3">
      <c r="A2645" s="7"/>
      <c r="D2645" s="8"/>
      <c r="J2645" s="7"/>
    </row>
    <row r="2646" spans="1:10" x14ac:dyDescent="0.3">
      <c r="A2646" s="7"/>
      <c r="D2646" s="8"/>
      <c r="J2646" s="7"/>
    </row>
    <row r="2647" spans="1:10" x14ac:dyDescent="0.3">
      <c r="A2647" s="7"/>
      <c r="D2647" s="8"/>
      <c r="J2647" s="7"/>
    </row>
    <row r="2648" spans="1:10" x14ac:dyDescent="0.3">
      <c r="A2648" s="7"/>
      <c r="D2648" s="8"/>
      <c r="J2648" s="7"/>
    </row>
    <row r="2649" spans="1:10" x14ac:dyDescent="0.3">
      <c r="A2649" s="7"/>
      <c r="D2649" s="8"/>
      <c r="J2649" s="7"/>
    </row>
    <row r="2650" spans="1:10" x14ac:dyDescent="0.3">
      <c r="A2650" s="7"/>
      <c r="D2650" s="8"/>
      <c r="J2650" s="7"/>
    </row>
    <row r="2651" spans="1:10" x14ac:dyDescent="0.3">
      <c r="A2651" s="7"/>
      <c r="D2651" s="8"/>
      <c r="J2651" s="7"/>
    </row>
    <row r="2652" spans="1:10" x14ac:dyDescent="0.3">
      <c r="A2652" s="7"/>
      <c r="D2652" s="8"/>
      <c r="J2652" s="7"/>
    </row>
    <row r="2653" spans="1:10" x14ac:dyDescent="0.3">
      <c r="A2653" s="7"/>
      <c r="D2653" s="8"/>
      <c r="J2653" s="7"/>
    </row>
    <row r="2654" spans="1:10" x14ac:dyDescent="0.3">
      <c r="A2654" s="7"/>
      <c r="D2654" s="8"/>
      <c r="J2654" s="7"/>
    </row>
    <row r="2655" spans="1:10" x14ac:dyDescent="0.3">
      <c r="A2655" s="7"/>
      <c r="D2655" s="8"/>
      <c r="J2655" s="7"/>
    </row>
    <row r="2656" spans="1:10" x14ac:dyDescent="0.3">
      <c r="A2656" s="7"/>
      <c r="D2656" s="8"/>
      <c r="J2656" s="7"/>
    </row>
    <row r="2657" spans="1:10" x14ac:dyDescent="0.3">
      <c r="A2657" s="7"/>
      <c r="D2657" s="8"/>
      <c r="J2657" s="7"/>
    </row>
    <row r="2658" spans="1:10" x14ac:dyDescent="0.3">
      <c r="A2658" s="7"/>
      <c r="D2658" s="8"/>
      <c r="J2658" s="7"/>
    </row>
    <row r="2659" spans="1:10" x14ac:dyDescent="0.3">
      <c r="A2659" s="7"/>
      <c r="D2659" s="8"/>
      <c r="J2659" s="7"/>
    </row>
    <row r="2660" spans="1:10" x14ac:dyDescent="0.3">
      <c r="A2660" s="7"/>
      <c r="D2660" s="8"/>
      <c r="J2660" s="7"/>
    </row>
    <row r="2661" spans="1:10" x14ac:dyDescent="0.3">
      <c r="A2661" s="7"/>
      <c r="D2661" s="8"/>
      <c r="J2661" s="7"/>
    </row>
    <row r="2662" spans="1:10" x14ac:dyDescent="0.3">
      <c r="A2662" s="7"/>
      <c r="D2662" s="8"/>
      <c r="J2662" s="7"/>
    </row>
    <row r="2663" spans="1:10" x14ac:dyDescent="0.3">
      <c r="A2663" s="7"/>
      <c r="D2663" s="8"/>
      <c r="J2663" s="7"/>
    </row>
    <row r="2664" spans="1:10" x14ac:dyDescent="0.3">
      <c r="A2664" s="7"/>
      <c r="D2664" s="8"/>
      <c r="J2664" s="7"/>
    </row>
    <row r="2665" spans="1:10" x14ac:dyDescent="0.3">
      <c r="A2665" s="7"/>
      <c r="D2665" s="8"/>
      <c r="J2665" s="7"/>
    </row>
    <row r="2666" spans="1:10" x14ac:dyDescent="0.3">
      <c r="A2666" s="7"/>
      <c r="D2666" s="8"/>
      <c r="J2666" s="7"/>
    </row>
    <row r="2667" spans="1:10" x14ac:dyDescent="0.3">
      <c r="A2667" s="7"/>
      <c r="D2667" s="8"/>
      <c r="J2667" s="7"/>
    </row>
    <row r="2668" spans="1:10" x14ac:dyDescent="0.3">
      <c r="A2668" s="7"/>
      <c r="D2668" s="8"/>
      <c r="J2668" s="7"/>
    </row>
    <row r="2669" spans="1:10" x14ac:dyDescent="0.3">
      <c r="A2669" s="7"/>
      <c r="D2669" s="8"/>
      <c r="J2669" s="7"/>
    </row>
    <row r="2670" spans="1:10" x14ac:dyDescent="0.3">
      <c r="A2670" s="7"/>
      <c r="D2670" s="8"/>
      <c r="J2670" s="7"/>
    </row>
    <row r="2671" spans="1:10" x14ac:dyDescent="0.3">
      <c r="A2671" s="7"/>
      <c r="D2671" s="8"/>
      <c r="J2671" s="7"/>
    </row>
    <row r="2672" spans="1:10" x14ac:dyDescent="0.3">
      <c r="A2672" s="7"/>
      <c r="D2672" s="8"/>
      <c r="J2672" s="7"/>
    </row>
    <row r="2673" spans="1:10" x14ac:dyDescent="0.3">
      <c r="A2673" s="7"/>
      <c r="D2673" s="8"/>
      <c r="J2673" s="7"/>
    </row>
    <row r="2674" spans="1:10" x14ac:dyDescent="0.3">
      <c r="A2674" s="7"/>
      <c r="D2674" s="8"/>
      <c r="J2674" s="7"/>
    </row>
    <row r="2675" spans="1:10" x14ac:dyDescent="0.3">
      <c r="A2675" s="7"/>
      <c r="D2675" s="8"/>
      <c r="J2675" s="7"/>
    </row>
    <row r="2676" spans="1:10" x14ac:dyDescent="0.3">
      <c r="A2676" s="7"/>
      <c r="D2676" s="8"/>
      <c r="J2676" s="7"/>
    </row>
    <row r="2677" spans="1:10" x14ac:dyDescent="0.3">
      <c r="A2677" s="7"/>
      <c r="D2677" s="8"/>
      <c r="J2677" s="7"/>
    </row>
    <row r="2678" spans="1:10" x14ac:dyDescent="0.3">
      <c r="A2678" s="7"/>
      <c r="D2678" s="8"/>
      <c r="J2678" s="7"/>
    </row>
    <row r="2679" spans="1:10" x14ac:dyDescent="0.3">
      <c r="A2679" s="7"/>
      <c r="D2679" s="8"/>
      <c r="J2679" s="7"/>
    </row>
    <row r="2680" spans="1:10" x14ac:dyDescent="0.3">
      <c r="A2680" s="7"/>
      <c r="D2680" s="8"/>
      <c r="J2680" s="7"/>
    </row>
    <row r="2681" spans="1:10" x14ac:dyDescent="0.3">
      <c r="A2681" s="7"/>
      <c r="D2681" s="8"/>
      <c r="J2681" s="7"/>
    </row>
    <row r="2682" spans="1:10" x14ac:dyDescent="0.3">
      <c r="A2682" s="7"/>
      <c r="D2682" s="8"/>
      <c r="J2682" s="7"/>
    </row>
    <row r="2683" spans="1:10" x14ac:dyDescent="0.3">
      <c r="A2683" s="7"/>
      <c r="D2683" s="8"/>
      <c r="J2683" s="7"/>
    </row>
    <row r="2684" spans="1:10" x14ac:dyDescent="0.3">
      <c r="A2684" s="7"/>
      <c r="D2684" s="8"/>
      <c r="J2684" s="7"/>
    </row>
    <row r="2685" spans="1:10" x14ac:dyDescent="0.3">
      <c r="A2685" s="7"/>
      <c r="D2685" s="8"/>
      <c r="J2685" s="7"/>
    </row>
    <row r="2686" spans="1:10" x14ac:dyDescent="0.3">
      <c r="A2686" s="7"/>
      <c r="D2686" s="8"/>
      <c r="J2686" s="7"/>
    </row>
    <row r="2687" spans="1:10" x14ac:dyDescent="0.3">
      <c r="A2687" s="7"/>
      <c r="D2687" s="8"/>
      <c r="J2687" s="7"/>
    </row>
    <row r="2688" spans="1:10" x14ac:dyDescent="0.3">
      <c r="A2688" s="7"/>
      <c r="D2688" s="8"/>
      <c r="J2688" s="7"/>
    </row>
    <row r="2689" spans="1:10" x14ac:dyDescent="0.3">
      <c r="A2689" s="7"/>
      <c r="D2689" s="8"/>
      <c r="J2689" s="7"/>
    </row>
    <row r="2690" spans="1:10" x14ac:dyDescent="0.3">
      <c r="A2690" s="7"/>
      <c r="D2690" s="8"/>
      <c r="J2690" s="7"/>
    </row>
    <row r="2691" spans="1:10" x14ac:dyDescent="0.3">
      <c r="A2691" s="7"/>
      <c r="D2691" s="8"/>
      <c r="J2691" s="7"/>
    </row>
    <row r="2692" spans="1:10" x14ac:dyDescent="0.3">
      <c r="A2692" s="7"/>
      <c r="D2692" s="8"/>
      <c r="J2692" s="7"/>
    </row>
    <row r="2693" spans="1:10" x14ac:dyDescent="0.3">
      <c r="A2693" s="7"/>
      <c r="D2693" s="8"/>
      <c r="J2693" s="7"/>
    </row>
    <row r="2694" spans="1:10" x14ac:dyDescent="0.3">
      <c r="A2694" s="7"/>
      <c r="D2694" s="8"/>
      <c r="J2694" s="7"/>
    </row>
    <row r="2695" spans="1:10" x14ac:dyDescent="0.3">
      <c r="A2695" s="7"/>
      <c r="D2695" s="8"/>
      <c r="J2695" s="7"/>
    </row>
    <row r="2696" spans="1:10" x14ac:dyDescent="0.3">
      <c r="A2696" s="7"/>
      <c r="D2696" s="8"/>
      <c r="J2696" s="7"/>
    </row>
    <row r="2697" spans="1:10" x14ac:dyDescent="0.3">
      <c r="A2697" s="7"/>
      <c r="D2697" s="8"/>
      <c r="J2697" s="7"/>
    </row>
    <row r="2698" spans="1:10" x14ac:dyDescent="0.3">
      <c r="A2698" s="7"/>
      <c r="D2698" s="8"/>
      <c r="J2698" s="7"/>
    </row>
    <row r="2699" spans="1:10" x14ac:dyDescent="0.3">
      <c r="A2699" s="7"/>
      <c r="D2699" s="8"/>
      <c r="J2699" s="7"/>
    </row>
    <row r="2700" spans="1:10" x14ac:dyDescent="0.3">
      <c r="A2700" s="7"/>
      <c r="D2700" s="8"/>
      <c r="J2700" s="7"/>
    </row>
    <row r="2701" spans="1:10" x14ac:dyDescent="0.3">
      <c r="A2701" s="7"/>
      <c r="D2701" s="8"/>
      <c r="J2701" s="7"/>
    </row>
    <row r="2702" spans="1:10" x14ac:dyDescent="0.3">
      <c r="A2702" s="7"/>
      <c r="D2702" s="8"/>
      <c r="J2702" s="7"/>
    </row>
    <row r="2703" spans="1:10" x14ac:dyDescent="0.3">
      <c r="A2703" s="7"/>
      <c r="D2703" s="8"/>
      <c r="J2703" s="7"/>
    </row>
    <row r="2704" spans="1:10" x14ac:dyDescent="0.3">
      <c r="A2704" s="7"/>
      <c r="D2704" s="8"/>
      <c r="J2704" s="7"/>
    </row>
    <row r="2705" spans="1:10" x14ac:dyDescent="0.3">
      <c r="A2705" s="7"/>
      <c r="D2705" s="8"/>
      <c r="J2705" s="7"/>
    </row>
    <row r="2706" spans="1:10" x14ac:dyDescent="0.3">
      <c r="A2706" s="7"/>
      <c r="D2706" s="8"/>
      <c r="J2706" s="7"/>
    </row>
    <row r="2707" spans="1:10" x14ac:dyDescent="0.3">
      <c r="A2707" s="7"/>
      <c r="D2707" s="8"/>
      <c r="J2707" s="7"/>
    </row>
    <row r="2708" spans="1:10" x14ac:dyDescent="0.3">
      <c r="A2708" s="7"/>
      <c r="D2708" s="8"/>
      <c r="J2708" s="7"/>
    </row>
    <row r="2709" spans="1:10" x14ac:dyDescent="0.3">
      <c r="A2709" s="7"/>
      <c r="D2709" s="8"/>
      <c r="J2709" s="7"/>
    </row>
    <row r="2710" spans="1:10" x14ac:dyDescent="0.3">
      <c r="A2710" s="7"/>
      <c r="D2710" s="8"/>
      <c r="J2710" s="7"/>
    </row>
    <row r="2711" spans="1:10" x14ac:dyDescent="0.3">
      <c r="A2711" s="7"/>
      <c r="D2711" s="8"/>
      <c r="J2711" s="7"/>
    </row>
    <row r="2712" spans="1:10" x14ac:dyDescent="0.3">
      <c r="A2712" s="7"/>
      <c r="D2712" s="8"/>
      <c r="J2712" s="7"/>
    </row>
    <row r="2713" spans="1:10" x14ac:dyDescent="0.3">
      <c r="A2713" s="7"/>
      <c r="D2713" s="8"/>
      <c r="J2713" s="7"/>
    </row>
    <row r="2714" spans="1:10" x14ac:dyDescent="0.3">
      <c r="A2714" s="7"/>
      <c r="D2714" s="8"/>
      <c r="J2714" s="7"/>
    </row>
    <row r="2715" spans="1:10" x14ac:dyDescent="0.3">
      <c r="A2715" s="7"/>
      <c r="D2715" s="8"/>
      <c r="J2715" s="7"/>
    </row>
    <row r="2716" spans="1:10" x14ac:dyDescent="0.3">
      <c r="A2716" s="7"/>
      <c r="D2716" s="8"/>
      <c r="J2716" s="7"/>
    </row>
    <row r="2717" spans="1:10" x14ac:dyDescent="0.3">
      <c r="A2717" s="7"/>
      <c r="D2717" s="8"/>
      <c r="J2717" s="7"/>
    </row>
    <row r="2718" spans="1:10" x14ac:dyDescent="0.3">
      <c r="A2718" s="7"/>
      <c r="D2718" s="8"/>
      <c r="J2718" s="7"/>
    </row>
    <row r="2719" spans="1:10" x14ac:dyDescent="0.3">
      <c r="A2719" s="7"/>
      <c r="D2719" s="8"/>
      <c r="J2719" s="7"/>
    </row>
    <row r="2720" spans="1:10" x14ac:dyDescent="0.3">
      <c r="A2720" s="7"/>
      <c r="D2720" s="8"/>
      <c r="J2720" s="7"/>
    </row>
    <row r="2721" spans="1:10" x14ac:dyDescent="0.3">
      <c r="A2721" s="7"/>
      <c r="D2721" s="8"/>
      <c r="J2721" s="7"/>
    </row>
    <row r="2722" spans="1:10" x14ac:dyDescent="0.3">
      <c r="A2722" s="7"/>
      <c r="D2722" s="8"/>
      <c r="J2722" s="7"/>
    </row>
    <row r="2723" spans="1:10" x14ac:dyDescent="0.3">
      <c r="A2723" s="7"/>
      <c r="D2723" s="8"/>
      <c r="J2723" s="7"/>
    </row>
    <row r="2724" spans="1:10" x14ac:dyDescent="0.3">
      <c r="A2724" s="7"/>
      <c r="D2724" s="8"/>
      <c r="J2724" s="7"/>
    </row>
    <row r="2725" spans="1:10" x14ac:dyDescent="0.3">
      <c r="A2725" s="7"/>
      <c r="D2725" s="8"/>
      <c r="J2725" s="7"/>
    </row>
    <row r="2726" spans="1:10" x14ac:dyDescent="0.3">
      <c r="A2726" s="7"/>
      <c r="D2726" s="8"/>
      <c r="J2726" s="7"/>
    </row>
    <row r="2727" spans="1:10" x14ac:dyDescent="0.3">
      <c r="A2727" s="7"/>
      <c r="D2727" s="8"/>
      <c r="J2727" s="7"/>
    </row>
    <row r="2728" spans="1:10" x14ac:dyDescent="0.3">
      <c r="A2728" s="7"/>
      <c r="D2728" s="8"/>
      <c r="J2728" s="7"/>
    </row>
    <row r="2729" spans="1:10" x14ac:dyDescent="0.3">
      <c r="A2729" s="7"/>
      <c r="D2729" s="8"/>
      <c r="J2729" s="7"/>
    </row>
    <row r="2730" spans="1:10" x14ac:dyDescent="0.3">
      <c r="A2730" s="7"/>
      <c r="D2730" s="8"/>
      <c r="J2730" s="7"/>
    </row>
    <row r="2731" spans="1:10" x14ac:dyDescent="0.3">
      <c r="A2731" s="7"/>
      <c r="D2731" s="8"/>
      <c r="J2731" s="7"/>
    </row>
    <row r="2732" spans="1:10" x14ac:dyDescent="0.3">
      <c r="A2732" s="7"/>
      <c r="D2732" s="8"/>
      <c r="J2732" s="7"/>
    </row>
    <row r="2733" spans="1:10" x14ac:dyDescent="0.3">
      <c r="A2733" s="7"/>
      <c r="D2733" s="8"/>
      <c r="J2733" s="7"/>
    </row>
    <row r="2734" spans="1:10" x14ac:dyDescent="0.3">
      <c r="A2734" s="7"/>
      <c r="D2734" s="8"/>
      <c r="J2734" s="7"/>
    </row>
    <row r="2735" spans="1:10" x14ac:dyDescent="0.3">
      <c r="A2735" s="7"/>
      <c r="D2735" s="8"/>
      <c r="J2735" s="7"/>
    </row>
    <row r="2736" spans="1:10" x14ac:dyDescent="0.3">
      <c r="A2736" s="7"/>
      <c r="D2736" s="8"/>
      <c r="J2736" s="7"/>
    </row>
    <row r="2737" spans="1:10" x14ac:dyDescent="0.3">
      <c r="A2737" s="7"/>
      <c r="D2737" s="8"/>
      <c r="J2737" s="7"/>
    </row>
    <row r="2738" spans="1:10" x14ac:dyDescent="0.3">
      <c r="A2738" s="7"/>
      <c r="D2738" s="8"/>
      <c r="J2738" s="7"/>
    </row>
    <row r="2739" spans="1:10" x14ac:dyDescent="0.3">
      <c r="A2739" s="7"/>
      <c r="D2739" s="8"/>
      <c r="J2739" s="7"/>
    </row>
    <row r="2740" spans="1:10" x14ac:dyDescent="0.3">
      <c r="A2740" s="7"/>
      <c r="D2740" s="8"/>
      <c r="J2740" s="7"/>
    </row>
    <row r="2741" spans="1:10" x14ac:dyDescent="0.3">
      <c r="A2741" s="7"/>
      <c r="D2741" s="8"/>
      <c r="J2741" s="7"/>
    </row>
    <row r="2742" spans="1:10" x14ac:dyDescent="0.3">
      <c r="A2742" s="7"/>
      <c r="D2742" s="8"/>
      <c r="J2742" s="7"/>
    </row>
    <row r="2743" spans="1:10" x14ac:dyDescent="0.3">
      <c r="A2743" s="7"/>
      <c r="D2743" s="8"/>
      <c r="J2743" s="7"/>
    </row>
    <row r="2744" spans="1:10" x14ac:dyDescent="0.3">
      <c r="A2744" s="7"/>
      <c r="D2744" s="8"/>
      <c r="J2744" s="7"/>
    </row>
    <row r="2745" spans="1:10" x14ac:dyDescent="0.3">
      <c r="A2745" s="7"/>
      <c r="D2745" s="8"/>
      <c r="J2745" s="7"/>
    </row>
    <row r="2746" spans="1:10" x14ac:dyDescent="0.3">
      <c r="A2746" s="7"/>
      <c r="D2746" s="8"/>
      <c r="J2746" s="7"/>
    </row>
    <row r="2747" spans="1:10" x14ac:dyDescent="0.3">
      <c r="A2747" s="7"/>
      <c r="D2747" s="8"/>
      <c r="J2747" s="7"/>
    </row>
    <row r="2748" spans="1:10" x14ac:dyDescent="0.3">
      <c r="A2748" s="7"/>
      <c r="D2748" s="8"/>
      <c r="J2748" s="7"/>
    </row>
    <row r="2749" spans="1:10" x14ac:dyDescent="0.3">
      <c r="A2749" s="7"/>
      <c r="D2749" s="8"/>
      <c r="J2749" s="7"/>
    </row>
    <row r="2750" spans="1:10" x14ac:dyDescent="0.3">
      <c r="A2750" s="7"/>
      <c r="D2750" s="8"/>
      <c r="J2750" s="7"/>
    </row>
    <row r="2751" spans="1:10" x14ac:dyDescent="0.3">
      <c r="A2751" s="7"/>
      <c r="D2751" s="8"/>
      <c r="J2751" s="7"/>
    </row>
    <row r="2752" spans="1:10" x14ac:dyDescent="0.3">
      <c r="A2752" s="7"/>
      <c r="D2752" s="8"/>
      <c r="J2752" s="7"/>
    </row>
    <row r="2753" spans="1:10" x14ac:dyDescent="0.3">
      <c r="A2753" s="7"/>
      <c r="D2753" s="8"/>
      <c r="J2753" s="7"/>
    </row>
    <row r="2754" spans="1:10" x14ac:dyDescent="0.3">
      <c r="A2754" s="7"/>
      <c r="D2754" s="8"/>
      <c r="J2754" s="7"/>
    </row>
    <row r="2755" spans="1:10" x14ac:dyDescent="0.3">
      <c r="A2755" s="7"/>
      <c r="D2755" s="8"/>
      <c r="J2755" s="7"/>
    </row>
    <row r="2756" spans="1:10" x14ac:dyDescent="0.3">
      <c r="A2756" s="7"/>
      <c r="D2756" s="8"/>
      <c r="J2756" s="7"/>
    </row>
    <row r="2757" spans="1:10" x14ac:dyDescent="0.3">
      <c r="A2757" s="7"/>
      <c r="D2757" s="8"/>
      <c r="J2757" s="7"/>
    </row>
    <row r="2758" spans="1:10" x14ac:dyDescent="0.3">
      <c r="A2758" s="7"/>
      <c r="D2758" s="8"/>
      <c r="J2758" s="7"/>
    </row>
    <row r="2759" spans="1:10" x14ac:dyDescent="0.3">
      <c r="A2759" s="7"/>
      <c r="D2759" s="8"/>
      <c r="J2759" s="7"/>
    </row>
    <row r="2760" spans="1:10" x14ac:dyDescent="0.3">
      <c r="A2760" s="7"/>
      <c r="D2760" s="8"/>
      <c r="J2760" s="7"/>
    </row>
    <row r="2761" spans="1:10" x14ac:dyDescent="0.3">
      <c r="A2761" s="7"/>
      <c r="D2761" s="8"/>
      <c r="J2761" s="7"/>
    </row>
    <row r="2762" spans="1:10" x14ac:dyDescent="0.3">
      <c r="A2762" s="7"/>
      <c r="D2762" s="8"/>
      <c r="J2762" s="7"/>
    </row>
    <row r="2763" spans="1:10" x14ac:dyDescent="0.3">
      <c r="A2763" s="7"/>
      <c r="D2763" s="8"/>
      <c r="J2763" s="7"/>
    </row>
    <row r="2764" spans="1:10" x14ac:dyDescent="0.3">
      <c r="A2764" s="7"/>
      <c r="D2764" s="8"/>
      <c r="J2764" s="7"/>
    </row>
    <row r="2765" spans="1:10" x14ac:dyDescent="0.3">
      <c r="A2765" s="7"/>
      <c r="D2765" s="8"/>
      <c r="J2765" s="7"/>
    </row>
    <row r="2766" spans="1:10" x14ac:dyDescent="0.3">
      <c r="A2766" s="7"/>
      <c r="D2766" s="8"/>
      <c r="J2766" s="7"/>
    </row>
    <row r="2767" spans="1:10" x14ac:dyDescent="0.3">
      <c r="A2767" s="7"/>
      <c r="D2767" s="8"/>
      <c r="J2767" s="7"/>
    </row>
    <row r="2768" spans="1:10" x14ac:dyDescent="0.3">
      <c r="A2768" s="7"/>
      <c r="D2768" s="8"/>
      <c r="J2768" s="7"/>
    </row>
    <row r="2769" spans="1:10" x14ac:dyDescent="0.3">
      <c r="A2769" s="7"/>
      <c r="D2769" s="8"/>
      <c r="J2769" s="7"/>
    </row>
    <row r="2770" spans="1:10" x14ac:dyDescent="0.3">
      <c r="A2770" s="7"/>
      <c r="D2770" s="8"/>
      <c r="J2770" s="7"/>
    </row>
    <row r="2771" spans="1:10" x14ac:dyDescent="0.3">
      <c r="A2771" s="7"/>
      <c r="D2771" s="8"/>
      <c r="J2771" s="7"/>
    </row>
    <row r="2772" spans="1:10" x14ac:dyDescent="0.3">
      <c r="A2772" s="7"/>
      <c r="D2772" s="8"/>
      <c r="J2772" s="7"/>
    </row>
    <row r="2773" spans="1:10" x14ac:dyDescent="0.3">
      <c r="A2773" s="7"/>
      <c r="D2773" s="8"/>
      <c r="J2773" s="7"/>
    </row>
    <row r="2774" spans="1:10" x14ac:dyDescent="0.3">
      <c r="A2774" s="7"/>
      <c r="D2774" s="8"/>
      <c r="J2774" s="7"/>
    </row>
    <row r="2775" spans="1:10" x14ac:dyDescent="0.3">
      <c r="A2775" s="7"/>
      <c r="D2775" s="8"/>
      <c r="J2775" s="7"/>
    </row>
    <row r="2776" spans="1:10" x14ac:dyDescent="0.3">
      <c r="A2776" s="7"/>
      <c r="D2776" s="8"/>
      <c r="J2776" s="7"/>
    </row>
    <row r="2777" spans="1:10" x14ac:dyDescent="0.3">
      <c r="A2777" s="7"/>
      <c r="D2777" s="8"/>
      <c r="J2777" s="7"/>
    </row>
    <row r="2778" spans="1:10" x14ac:dyDescent="0.3">
      <c r="A2778" s="7"/>
      <c r="D2778" s="8"/>
      <c r="J2778" s="7"/>
    </row>
    <row r="2779" spans="1:10" x14ac:dyDescent="0.3">
      <c r="A2779" s="7"/>
      <c r="D2779" s="8"/>
      <c r="J2779" s="7"/>
    </row>
    <row r="2780" spans="1:10" x14ac:dyDescent="0.3">
      <c r="A2780" s="7"/>
      <c r="D2780" s="8"/>
      <c r="J2780" s="7"/>
    </row>
    <row r="2781" spans="1:10" x14ac:dyDescent="0.3">
      <c r="A2781" s="7"/>
      <c r="D2781" s="8"/>
      <c r="J2781" s="7"/>
    </row>
    <row r="2782" spans="1:10" x14ac:dyDescent="0.3">
      <c r="A2782" s="7"/>
      <c r="D2782" s="8"/>
      <c r="J2782" s="7"/>
    </row>
    <row r="2783" spans="1:10" x14ac:dyDescent="0.3">
      <c r="A2783" s="7"/>
      <c r="D2783" s="8"/>
      <c r="J2783" s="7"/>
    </row>
    <row r="2784" spans="1:10" x14ac:dyDescent="0.3">
      <c r="A2784" s="7"/>
      <c r="D2784" s="8"/>
      <c r="J2784" s="7"/>
    </row>
    <row r="2785" spans="1:10" x14ac:dyDescent="0.3">
      <c r="A2785" s="7"/>
      <c r="D2785" s="8"/>
      <c r="J2785" s="7"/>
    </row>
    <row r="2786" spans="1:10" x14ac:dyDescent="0.3">
      <c r="A2786" s="7"/>
      <c r="D2786" s="8"/>
      <c r="J2786" s="7"/>
    </row>
    <row r="2787" spans="1:10" x14ac:dyDescent="0.3">
      <c r="A2787" s="7"/>
      <c r="D2787" s="8"/>
      <c r="J2787" s="7"/>
    </row>
    <row r="2788" spans="1:10" x14ac:dyDescent="0.3">
      <c r="A2788" s="7"/>
      <c r="D2788" s="8"/>
      <c r="J2788" s="7"/>
    </row>
    <row r="2789" spans="1:10" x14ac:dyDescent="0.3">
      <c r="A2789" s="7"/>
      <c r="D2789" s="8"/>
      <c r="J2789" s="7"/>
    </row>
    <row r="2790" spans="1:10" x14ac:dyDescent="0.3">
      <c r="A2790" s="7"/>
      <c r="D2790" s="8"/>
      <c r="J2790" s="7"/>
    </row>
    <row r="2791" spans="1:10" x14ac:dyDescent="0.3">
      <c r="A2791" s="7"/>
      <c r="D2791" s="8"/>
      <c r="J2791" s="7"/>
    </row>
    <row r="2792" spans="1:10" x14ac:dyDescent="0.3">
      <c r="A2792" s="7"/>
      <c r="D2792" s="8"/>
      <c r="J2792" s="7"/>
    </row>
    <row r="2793" spans="1:10" x14ac:dyDescent="0.3">
      <c r="A2793" s="7"/>
      <c r="D2793" s="8"/>
      <c r="J2793" s="7"/>
    </row>
    <row r="2794" spans="1:10" x14ac:dyDescent="0.3">
      <c r="A2794" s="7"/>
      <c r="D2794" s="8"/>
      <c r="J2794" s="7"/>
    </row>
    <row r="2795" spans="1:10" x14ac:dyDescent="0.3">
      <c r="A2795" s="7"/>
      <c r="D2795" s="8"/>
      <c r="J2795" s="7"/>
    </row>
    <row r="2796" spans="1:10" x14ac:dyDescent="0.3">
      <c r="A2796" s="7"/>
      <c r="D2796" s="8"/>
      <c r="J2796" s="7"/>
    </row>
    <row r="2797" spans="1:10" x14ac:dyDescent="0.3">
      <c r="A2797" s="7"/>
      <c r="D2797" s="8"/>
      <c r="J2797" s="7"/>
    </row>
    <row r="2798" spans="1:10" x14ac:dyDescent="0.3">
      <c r="A2798" s="7"/>
      <c r="D2798" s="8"/>
      <c r="J2798" s="7"/>
    </row>
    <row r="2799" spans="1:10" x14ac:dyDescent="0.3">
      <c r="A2799" s="7"/>
      <c r="D2799" s="8"/>
      <c r="J2799" s="7"/>
    </row>
    <row r="2800" spans="1:10" x14ac:dyDescent="0.3">
      <c r="A2800" s="7"/>
      <c r="D2800" s="8"/>
      <c r="J2800" s="7"/>
    </row>
    <row r="2801" spans="1:10" x14ac:dyDescent="0.3">
      <c r="A2801" s="7"/>
      <c r="D2801" s="8"/>
      <c r="J2801" s="7"/>
    </row>
    <row r="2802" spans="1:10" x14ac:dyDescent="0.3">
      <c r="A2802" s="7"/>
      <c r="D2802" s="8"/>
      <c r="J2802" s="7"/>
    </row>
    <row r="2803" spans="1:10" x14ac:dyDescent="0.3">
      <c r="A2803" s="7"/>
      <c r="D2803" s="8"/>
      <c r="J2803" s="7"/>
    </row>
    <row r="2804" spans="1:10" x14ac:dyDescent="0.3">
      <c r="A2804" s="7"/>
      <c r="D2804" s="8"/>
      <c r="J2804" s="7"/>
    </row>
    <row r="2805" spans="1:10" x14ac:dyDescent="0.3">
      <c r="A2805" s="7"/>
      <c r="D2805" s="8"/>
      <c r="J2805" s="7"/>
    </row>
    <row r="2806" spans="1:10" x14ac:dyDescent="0.3">
      <c r="A2806" s="7"/>
      <c r="D2806" s="8"/>
      <c r="J2806" s="7"/>
    </row>
    <row r="2807" spans="1:10" x14ac:dyDescent="0.3">
      <c r="A2807" s="7"/>
      <c r="D2807" s="8"/>
      <c r="J2807" s="7"/>
    </row>
    <row r="2808" spans="1:10" x14ac:dyDescent="0.3">
      <c r="A2808" s="7"/>
      <c r="D2808" s="8"/>
      <c r="J2808" s="7"/>
    </row>
    <row r="2809" spans="1:10" x14ac:dyDescent="0.3">
      <c r="A2809" s="7"/>
      <c r="D2809" s="8"/>
      <c r="J2809" s="7"/>
    </row>
    <row r="2810" spans="1:10" x14ac:dyDescent="0.3">
      <c r="A2810" s="7"/>
      <c r="D2810" s="8"/>
      <c r="J2810" s="7"/>
    </row>
    <row r="2811" spans="1:10" x14ac:dyDescent="0.3">
      <c r="A2811" s="7"/>
      <c r="D2811" s="8"/>
      <c r="J2811" s="7"/>
    </row>
    <row r="2812" spans="1:10" x14ac:dyDescent="0.3">
      <c r="A2812" s="7"/>
      <c r="D2812" s="8"/>
      <c r="J2812" s="7"/>
    </row>
    <row r="2813" spans="1:10" x14ac:dyDescent="0.3">
      <c r="A2813" s="7"/>
      <c r="D2813" s="8"/>
      <c r="J2813" s="7"/>
    </row>
    <row r="2814" spans="1:10" x14ac:dyDescent="0.3">
      <c r="A2814" s="7"/>
      <c r="D2814" s="8"/>
      <c r="J2814" s="7"/>
    </row>
    <row r="2815" spans="1:10" x14ac:dyDescent="0.3">
      <c r="A2815" s="7"/>
      <c r="D2815" s="8"/>
      <c r="J2815" s="7"/>
    </row>
    <row r="2816" spans="1:10" x14ac:dyDescent="0.3">
      <c r="A2816" s="7"/>
      <c r="D2816" s="8"/>
      <c r="J2816" s="7"/>
    </row>
    <row r="2817" spans="1:10" x14ac:dyDescent="0.3">
      <c r="A2817" s="7"/>
      <c r="D2817" s="8"/>
      <c r="J2817" s="7"/>
    </row>
    <row r="2818" spans="1:10" x14ac:dyDescent="0.3">
      <c r="A2818" s="7"/>
      <c r="D2818" s="8"/>
      <c r="J2818" s="7"/>
    </row>
    <row r="2819" spans="1:10" x14ac:dyDescent="0.3">
      <c r="A2819" s="7"/>
      <c r="D2819" s="8"/>
      <c r="J2819" s="7"/>
    </row>
    <row r="2820" spans="1:10" x14ac:dyDescent="0.3">
      <c r="A2820" s="7"/>
      <c r="D2820" s="8"/>
      <c r="J2820" s="7"/>
    </row>
    <row r="2821" spans="1:10" x14ac:dyDescent="0.3">
      <c r="A2821" s="7"/>
      <c r="D2821" s="8"/>
      <c r="J2821" s="7"/>
    </row>
    <row r="2822" spans="1:10" x14ac:dyDescent="0.3">
      <c r="A2822" s="7"/>
      <c r="D2822" s="8"/>
      <c r="J2822" s="7"/>
    </row>
    <row r="2823" spans="1:10" x14ac:dyDescent="0.3">
      <c r="A2823" s="7"/>
      <c r="D2823" s="8"/>
      <c r="J2823" s="7"/>
    </row>
    <row r="2824" spans="1:10" x14ac:dyDescent="0.3">
      <c r="A2824" s="7"/>
      <c r="D2824" s="8"/>
      <c r="J2824" s="7"/>
    </row>
    <row r="2825" spans="1:10" x14ac:dyDescent="0.3">
      <c r="A2825" s="7"/>
      <c r="D2825" s="8"/>
      <c r="J2825" s="7"/>
    </row>
    <row r="2826" spans="1:10" x14ac:dyDescent="0.3">
      <c r="A2826" s="7"/>
      <c r="D2826" s="8"/>
      <c r="J2826" s="7"/>
    </row>
    <row r="2827" spans="1:10" x14ac:dyDescent="0.3">
      <c r="A2827" s="7"/>
      <c r="D2827" s="8"/>
      <c r="J2827" s="7"/>
    </row>
    <row r="2828" spans="1:10" x14ac:dyDescent="0.3">
      <c r="A2828" s="7"/>
      <c r="D2828" s="8"/>
      <c r="J2828" s="7"/>
    </row>
    <row r="2829" spans="1:10" x14ac:dyDescent="0.3">
      <c r="A2829" s="7"/>
      <c r="D2829" s="8"/>
      <c r="J2829" s="7"/>
    </row>
    <row r="2830" spans="1:10" x14ac:dyDescent="0.3">
      <c r="A2830" s="7"/>
      <c r="D2830" s="8"/>
      <c r="J2830" s="7"/>
    </row>
    <row r="2831" spans="1:10" x14ac:dyDescent="0.3">
      <c r="A2831" s="7"/>
      <c r="D2831" s="8"/>
      <c r="J2831" s="7"/>
    </row>
    <row r="2832" spans="1:10" x14ac:dyDescent="0.3">
      <c r="A2832" s="7"/>
      <c r="D2832" s="8"/>
      <c r="J2832" s="7"/>
    </row>
    <row r="2833" spans="1:10" x14ac:dyDescent="0.3">
      <c r="A2833" s="7"/>
      <c r="D2833" s="8"/>
      <c r="J2833" s="7"/>
    </row>
    <row r="2834" spans="1:10" x14ac:dyDescent="0.3">
      <c r="A2834" s="7"/>
      <c r="D2834" s="8"/>
      <c r="J2834" s="7"/>
    </row>
    <row r="2835" spans="1:10" x14ac:dyDescent="0.3">
      <c r="A2835" s="7"/>
      <c r="D2835" s="8"/>
      <c r="J2835" s="7"/>
    </row>
    <row r="2836" spans="1:10" x14ac:dyDescent="0.3">
      <c r="A2836" s="7"/>
      <c r="D2836" s="8"/>
      <c r="J2836" s="7"/>
    </row>
    <row r="2837" spans="1:10" x14ac:dyDescent="0.3">
      <c r="A2837" s="7"/>
      <c r="D2837" s="8"/>
      <c r="J2837" s="7"/>
    </row>
    <row r="2838" spans="1:10" x14ac:dyDescent="0.3">
      <c r="A2838" s="7"/>
      <c r="D2838" s="8"/>
      <c r="J2838" s="7"/>
    </row>
    <row r="2839" spans="1:10" x14ac:dyDescent="0.3">
      <c r="A2839" s="7"/>
      <c r="D2839" s="8"/>
      <c r="J2839" s="7"/>
    </row>
    <row r="2840" spans="1:10" x14ac:dyDescent="0.3">
      <c r="A2840" s="7"/>
      <c r="D2840" s="8"/>
      <c r="J2840" s="7"/>
    </row>
    <row r="2841" spans="1:10" x14ac:dyDescent="0.3">
      <c r="A2841" s="7"/>
      <c r="D2841" s="8"/>
      <c r="J2841" s="7"/>
    </row>
    <row r="2842" spans="1:10" x14ac:dyDescent="0.3">
      <c r="A2842" s="7"/>
      <c r="D2842" s="8"/>
      <c r="J2842" s="7"/>
    </row>
    <row r="2843" spans="1:10" x14ac:dyDescent="0.3">
      <c r="A2843" s="7"/>
      <c r="D2843" s="8"/>
      <c r="J2843" s="7"/>
    </row>
    <row r="2844" spans="1:10" x14ac:dyDescent="0.3">
      <c r="A2844" s="7"/>
      <c r="D2844" s="8"/>
      <c r="J2844" s="7"/>
    </row>
    <row r="2845" spans="1:10" x14ac:dyDescent="0.3">
      <c r="A2845" s="7"/>
      <c r="D2845" s="8"/>
      <c r="J2845" s="7"/>
    </row>
    <row r="2846" spans="1:10" x14ac:dyDescent="0.3">
      <c r="A2846" s="7"/>
      <c r="D2846" s="8"/>
      <c r="J2846" s="7"/>
    </row>
    <row r="2847" spans="1:10" x14ac:dyDescent="0.3">
      <c r="A2847" s="7"/>
      <c r="D2847" s="8"/>
      <c r="J2847" s="7"/>
    </row>
    <row r="2848" spans="1:10" x14ac:dyDescent="0.3">
      <c r="A2848" s="7"/>
      <c r="D2848" s="8"/>
      <c r="J2848" s="7"/>
    </row>
    <row r="2849" spans="1:10" x14ac:dyDescent="0.3">
      <c r="A2849" s="7"/>
      <c r="D2849" s="8"/>
      <c r="J2849" s="7"/>
    </row>
    <row r="2850" spans="1:10" x14ac:dyDescent="0.3">
      <c r="A2850" s="7"/>
      <c r="D2850" s="8"/>
      <c r="J2850" s="7"/>
    </row>
    <row r="2851" spans="1:10" x14ac:dyDescent="0.3">
      <c r="A2851" s="7"/>
      <c r="D2851" s="8"/>
      <c r="J2851" s="7"/>
    </row>
    <row r="2852" spans="1:10" x14ac:dyDescent="0.3">
      <c r="A2852" s="7"/>
      <c r="D2852" s="8"/>
      <c r="J2852" s="7"/>
    </row>
    <row r="2853" spans="1:10" x14ac:dyDescent="0.3">
      <c r="A2853" s="7"/>
      <c r="D2853" s="8"/>
      <c r="J2853" s="7"/>
    </row>
    <row r="2854" spans="1:10" x14ac:dyDescent="0.3">
      <c r="A2854" s="7"/>
      <c r="D2854" s="8"/>
      <c r="J2854" s="7"/>
    </row>
    <row r="2855" spans="1:10" x14ac:dyDescent="0.3">
      <c r="A2855" s="7"/>
      <c r="D2855" s="8"/>
      <c r="J2855" s="7"/>
    </row>
    <row r="2856" spans="1:10" x14ac:dyDescent="0.3">
      <c r="A2856" s="7"/>
      <c r="D2856" s="8"/>
      <c r="J2856" s="7"/>
    </row>
    <row r="2857" spans="1:10" x14ac:dyDescent="0.3">
      <c r="A2857" s="7"/>
      <c r="D2857" s="8"/>
      <c r="J2857" s="7"/>
    </row>
    <row r="2858" spans="1:10" x14ac:dyDescent="0.3">
      <c r="A2858" s="7"/>
      <c r="D2858" s="8"/>
      <c r="J2858" s="7"/>
    </row>
    <row r="2859" spans="1:10" x14ac:dyDescent="0.3">
      <c r="A2859" s="7"/>
      <c r="D2859" s="8"/>
      <c r="J2859" s="7"/>
    </row>
    <row r="2860" spans="1:10" x14ac:dyDescent="0.3">
      <c r="A2860" s="7"/>
      <c r="D2860" s="8"/>
      <c r="J2860" s="7"/>
    </row>
    <row r="2861" spans="1:10" x14ac:dyDescent="0.3">
      <c r="A2861" s="7"/>
      <c r="D2861" s="8"/>
      <c r="J2861" s="7"/>
    </row>
    <row r="2862" spans="1:10" x14ac:dyDescent="0.3">
      <c r="A2862" s="7"/>
      <c r="D2862" s="8"/>
      <c r="J2862" s="7"/>
    </row>
    <row r="2863" spans="1:10" x14ac:dyDescent="0.3">
      <c r="A2863" s="7"/>
      <c r="D2863" s="8"/>
      <c r="J2863" s="7"/>
    </row>
    <row r="2864" spans="1:10" x14ac:dyDescent="0.3">
      <c r="A2864" s="7"/>
      <c r="D2864" s="8"/>
      <c r="J2864" s="7"/>
    </row>
    <row r="2865" spans="1:10" x14ac:dyDescent="0.3">
      <c r="A2865" s="7"/>
      <c r="D2865" s="8"/>
      <c r="J2865" s="7"/>
    </row>
    <row r="2866" spans="1:10" x14ac:dyDescent="0.3">
      <c r="A2866" s="7"/>
      <c r="D2866" s="8"/>
      <c r="J2866" s="7"/>
    </row>
    <row r="2867" spans="1:10" x14ac:dyDescent="0.3">
      <c r="A2867" s="7"/>
      <c r="D2867" s="8"/>
      <c r="J2867" s="7"/>
    </row>
    <row r="2868" spans="1:10" x14ac:dyDescent="0.3">
      <c r="A2868" s="7"/>
      <c r="D2868" s="8"/>
      <c r="J2868" s="7"/>
    </row>
    <row r="2869" spans="1:10" x14ac:dyDescent="0.3">
      <c r="A2869" s="7"/>
      <c r="D2869" s="8"/>
      <c r="J2869" s="7"/>
    </row>
    <row r="2870" spans="1:10" x14ac:dyDescent="0.3">
      <c r="A2870" s="7"/>
      <c r="D2870" s="8"/>
      <c r="J2870" s="7"/>
    </row>
    <row r="2871" spans="1:10" x14ac:dyDescent="0.3">
      <c r="A2871" s="7"/>
      <c r="D2871" s="8"/>
      <c r="J2871" s="7"/>
    </row>
    <row r="2872" spans="1:10" x14ac:dyDescent="0.3">
      <c r="A2872" s="7"/>
      <c r="D2872" s="8"/>
      <c r="J2872" s="7"/>
    </row>
    <row r="2873" spans="1:10" x14ac:dyDescent="0.3">
      <c r="A2873" s="7"/>
      <c r="D2873" s="8"/>
      <c r="J2873" s="7"/>
    </row>
    <row r="2874" spans="1:10" x14ac:dyDescent="0.3">
      <c r="A2874" s="7"/>
      <c r="D2874" s="8"/>
      <c r="J2874" s="7"/>
    </row>
    <row r="2875" spans="1:10" x14ac:dyDescent="0.3">
      <c r="A2875" s="7"/>
      <c r="D2875" s="8"/>
      <c r="J2875" s="7"/>
    </row>
    <row r="2876" spans="1:10" x14ac:dyDescent="0.3">
      <c r="A2876" s="7"/>
      <c r="D2876" s="8"/>
      <c r="J2876" s="7"/>
    </row>
    <row r="2877" spans="1:10" x14ac:dyDescent="0.3">
      <c r="A2877" s="7"/>
      <c r="D2877" s="8"/>
      <c r="J2877" s="7"/>
    </row>
    <row r="2878" spans="1:10" x14ac:dyDescent="0.3">
      <c r="A2878" s="7"/>
      <c r="D2878" s="8"/>
      <c r="J2878" s="7"/>
    </row>
    <row r="2879" spans="1:10" x14ac:dyDescent="0.3">
      <c r="A2879" s="7"/>
      <c r="D2879" s="8"/>
      <c r="J2879" s="7"/>
    </row>
    <row r="2880" spans="1:10" x14ac:dyDescent="0.3">
      <c r="A2880" s="7"/>
      <c r="D2880" s="8"/>
      <c r="J2880" s="7"/>
    </row>
    <row r="2881" spans="1:10" x14ac:dyDescent="0.3">
      <c r="A2881" s="7"/>
      <c r="D2881" s="8"/>
      <c r="J2881" s="7"/>
    </row>
    <row r="2882" spans="1:10" x14ac:dyDescent="0.3">
      <c r="A2882" s="7"/>
      <c r="D2882" s="8"/>
      <c r="J2882" s="7"/>
    </row>
    <row r="2883" spans="1:10" x14ac:dyDescent="0.3">
      <c r="A2883" s="7"/>
      <c r="D2883" s="8"/>
      <c r="J2883" s="7"/>
    </row>
    <row r="2884" spans="1:10" x14ac:dyDescent="0.3">
      <c r="A2884" s="7"/>
      <c r="D2884" s="8"/>
      <c r="J2884" s="7"/>
    </row>
    <row r="2885" spans="1:10" x14ac:dyDescent="0.3">
      <c r="A2885" s="7"/>
      <c r="D2885" s="8"/>
      <c r="J2885" s="7"/>
    </row>
    <row r="2886" spans="1:10" x14ac:dyDescent="0.3">
      <c r="A2886" s="7"/>
      <c r="D2886" s="8"/>
      <c r="J2886" s="7"/>
    </row>
    <row r="2887" spans="1:10" x14ac:dyDescent="0.3">
      <c r="A2887" s="7"/>
      <c r="D2887" s="8"/>
      <c r="J2887" s="7"/>
    </row>
    <row r="2888" spans="1:10" x14ac:dyDescent="0.3">
      <c r="A2888" s="7"/>
      <c r="D2888" s="8"/>
      <c r="J2888" s="7"/>
    </row>
    <row r="2889" spans="1:10" x14ac:dyDescent="0.3">
      <c r="A2889" s="7"/>
      <c r="D2889" s="8"/>
      <c r="J2889" s="7"/>
    </row>
    <row r="2890" spans="1:10" x14ac:dyDescent="0.3">
      <c r="A2890" s="7"/>
      <c r="D2890" s="8"/>
      <c r="J2890" s="7"/>
    </row>
    <row r="2891" spans="1:10" x14ac:dyDescent="0.3">
      <c r="A2891" s="7"/>
      <c r="D2891" s="8"/>
      <c r="J2891" s="7"/>
    </row>
    <row r="2892" spans="1:10" x14ac:dyDescent="0.3">
      <c r="A2892" s="7"/>
      <c r="D2892" s="8"/>
      <c r="J2892" s="7"/>
    </row>
    <row r="2893" spans="1:10" x14ac:dyDescent="0.3">
      <c r="A2893" s="7"/>
      <c r="D2893" s="8"/>
      <c r="J2893" s="7"/>
    </row>
    <row r="2894" spans="1:10" x14ac:dyDescent="0.3">
      <c r="A2894" s="7"/>
      <c r="D2894" s="8"/>
      <c r="J2894" s="7"/>
    </row>
    <row r="2895" spans="1:10" x14ac:dyDescent="0.3">
      <c r="A2895" s="7"/>
      <c r="D2895" s="8"/>
      <c r="J2895" s="7"/>
    </row>
    <row r="2896" spans="1:10" x14ac:dyDescent="0.3">
      <c r="A2896" s="7"/>
      <c r="D2896" s="8"/>
      <c r="J2896" s="7"/>
    </row>
    <row r="2897" spans="1:10" x14ac:dyDescent="0.3">
      <c r="A2897" s="7"/>
      <c r="D2897" s="8"/>
      <c r="J2897" s="7"/>
    </row>
    <row r="2898" spans="1:10" x14ac:dyDescent="0.3">
      <c r="A2898" s="7"/>
      <c r="D2898" s="8"/>
      <c r="J2898" s="7"/>
    </row>
    <row r="2899" spans="1:10" x14ac:dyDescent="0.3">
      <c r="A2899" s="7"/>
      <c r="D2899" s="8"/>
      <c r="J2899" s="7"/>
    </row>
    <row r="2900" spans="1:10" x14ac:dyDescent="0.3">
      <c r="A2900" s="7"/>
      <c r="D2900" s="8"/>
      <c r="J2900" s="7"/>
    </row>
    <row r="2901" spans="1:10" x14ac:dyDescent="0.3">
      <c r="A2901" s="7"/>
      <c r="D2901" s="8"/>
      <c r="J2901" s="7"/>
    </row>
    <row r="2902" spans="1:10" x14ac:dyDescent="0.3">
      <c r="A2902" s="7"/>
      <c r="D2902" s="8"/>
      <c r="J2902" s="7"/>
    </row>
    <row r="2903" spans="1:10" x14ac:dyDescent="0.3">
      <c r="A2903" s="7"/>
      <c r="D2903" s="8"/>
      <c r="J2903" s="7"/>
    </row>
    <row r="2904" spans="1:10" x14ac:dyDescent="0.3">
      <c r="A2904" s="7"/>
      <c r="D2904" s="8"/>
      <c r="J2904" s="7"/>
    </row>
    <row r="2905" spans="1:10" x14ac:dyDescent="0.3">
      <c r="A2905" s="7"/>
      <c r="D2905" s="8"/>
      <c r="J2905" s="7"/>
    </row>
    <row r="2906" spans="1:10" x14ac:dyDescent="0.3">
      <c r="A2906" s="7"/>
      <c r="D2906" s="8"/>
      <c r="J2906" s="7"/>
    </row>
    <row r="2907" spans="1:10" x14ac:dyDescent="0.3">
      <c r="A2907" s="7"/>
      <c r="D2907" s="8"/>
      <c r="J2907" s="7"/>
    </row>
    <row r="2908" spans="1:10" x14ac:dyDescent="0.3">
      <c r="A2908" s="7"/>
      <c r="D2908" s="8"/>
      <c r="J2908" s="7"/>
    </row>
    <row r="2909" spans="1:10" x14ac:dyDescent="0.3">
      <c r="A2909" s="7"/>
      <c r="D2909" s="8"/>
      <c r="J2909" s="7"/>
    </row>
    <row r="2910" spans="1:10" x14ac:dyDescent="0.3">
      <c r="A2910" s="7"/>
      <c r="D2910" s="8"/>
      <c r="J2910" s="7"/>
    </row>
    <row r="2911" spans="1:10" x14ac:dyDescent="0.3">
      <c r="A2911" s="7"/>
      <c r="D2911" s="8"/>
      <c r="J2911" s="7"/>
    </row>
    <row r="2912" spans="1:10" x14ac:dyDescent="0.3">
      <c r="A2912" s="7"/>
      <c r="D2912" s="8"/>
      <c r="J2912" s="7"/>
    </row>
    <row r="2913" spans="1:10" x14ac:dyDescent="0.3">
      <c r="A2913" s="7"/>
      <c r="D2913" s="8"/>
      <c r="J2913" s="7"/>
    </row>
    <row r="2914" spans="1:10" x14ac:dyDescent="0.3">
      <c r="A2914" s="7"/>
      <c r="D2914" s="8"/>
      <c r="J2914" s="7"/>
    </row>
    <row r="2915" spans="1:10" x14ac:dyDescent="0.3">
      <c r="A2915" s="7"/>
      <c r="D2915" s="8"/>
      <c r="J2915" s="7"/>
    </row>
    <row r="2916" spans="1:10" x14ac:dyDescent="0.3">
      <c r="A2916" s="7"/>
      <c r="D2916" s="8"/>
      <c r="J2916" s="7"/>
    </row>
    <row r="2917" spans="1:10" x14ac:dyDescent="0.3">
      <c r="A2917" s="7"/>
      <c r="D2917" s="8"/>
      <c r="J2917" s="7"/>
    </row>
    <row r="2918" spans="1:10" x14ac:dyDescent="0.3">
      <c r="A2918" s="7"/>
      <c r="D2918" s="8"/>
      <c r="J2918" s="7"/>
    </row>
    <row r="2919" spans="1:10" x14ac:dyDescent="0.3">
      <c r="A2919" s="7"/>
      <c r="D2919" s="8"/>
      <c r="J2919" s="7"/>
    </row>
    <row r="2920" spans="1:10" x14ac:dyDescent="0.3">
      <c r="A2920" s="7"/>
      <c r="D2920" s="8"/>
      <c r="J2920" s="7"/>
    </row>
    <row r="2921" spans="1:10" x14ac:dyDescent="0.3">
      <c r="A2921" s="7"/>
      <c r="D2921" s="8"/>
      <c r="J2921" s="7"/>
    </row>
    <row r="2922" spans="1:10" x14ac:dyDescent="0.3">
      <c r="A2922" s="7"/>
      <c r="D2922" s="8"/>
      <c r="J2922" s="7"/>
    </row>
    <row r="2923" spans="1:10" x14ac:dyDescent="0.3">
      <c r="A2923" s="7"/>
      <c r="D2923" s="8"/>
      <c r="J2923" s="7"/>
    </row>
    <row r="2924" spans="1:10" x14ac:dyDescent="0.3">
      <c r="A2924" s="7"/>
      <c r="D2924" s="8"/>
      <c r="J2924" s="7"/>
    </row>
    <row r="2925" spans="1:10" x14ac:dyDescent="0.3">
      <c r="A2925" s="7"/>
      <c r="D2925" s="8"/>
      <c r="J2925" s="7"/>
    </row>
    <row r="2926" spans="1:10" x14ac:dyDescent="0.3">
      <c r="A2926" s="7"/>
      <c r="D2926" s="8"/>
      <c r="J2926" s="7"/>
    </row>
    <row r="2927" spans="1:10" x14ac:dyDescent="0.3">
      <c r="A2927" s="7"/>
      <c r="D2927" s="8"/>
      <c r="J2927" s="7"/>
    </row>
    <row r="2928" spans="1:10" x14ac:dyDescent="0.3">
      <c r="A2928" s="7"/>
      <c r="D2928" s="8"/>
      <c r="J2928" s="7"/>
    </row>
    <row r="2929" spans="1:10" x14ac:dyDescent="0.3">
      <c r="A2929" s="7"/>
      <c r="D2929" s="8"/>
      <c r="J2929" s="7"/>
    </row>
    <row r="2930" spans="1:10" x14ac:dyDescent="0.3">
      <c r="A2930" s="7"/>
      <c r="D2930" s="8"/>
      <c r="J2930" s="7"/>
    </row>
    <row r="2931" spans="1:10" x14ac:dyDescent="0.3">
      <c r="A2931" s="7"/>
      <c r="D2931" s="8"/>
      <c r="J2931" s="7"/>
    </row>
    <row r="2932" spans="1:10" x14ac:dyDescent="0.3">
      <c r="A2932" s="7"/>
      <c r="D2932" s="8"/>
      <c r="J2932" s="7"/>
    </row>
    <row r="2933" spans="1:10" x14ac:dyDescent="0.3">
      <c r="A2933" s="7"/>
      <c r="D2933" s="8"/>
      <c r="J2933" s="7"/>
    </row>
    <row r="2934" spans="1:10" x14ac:dyDescent="0.3">
      <c r="A2934" s="7"/>
      <c r="D2934" s="8"/>
      <c r="J2934" s="7"/>
    </row>
    <row r="2935" spans="1:10" x14ac:dyDescent="0.3">
      <c r="A2935" s="7"/>
      <c r="D2935" s="8"/>
      <c r="J2935" s="7"/>
    </row>
    <row r="2936" spans="1:10" x14ac:dyDescent="0.3">
      <c r="A2936" s="7"/>
      <c r="D2936" s="8"/>
      <c r="J2936" s="7"/>
    </row>
    <row r="2937" spans="1:10" x14ac:dyDescent="0.3">
      <c r="A2937" s="7"/>
      <c r="D2937" s="8"/>
      <c r="J2937" s="7"/>
    </row>
    <row r="2938" spans="1:10" x14ac:dyDescent="0.3">
      <c r="A2938" s="7"/>
      <c r="D2938" s="8"/>
      <c r="J2938" s="7"/>
    </row>
    <row r="2939" spans="1:10" x14ac:dyDescent="0.3">
      <c r="A2939" s="7"/>
      <c r="D2939" s="8"/>
      <c r="J2939" s="7"/>
    </row>
    <row r="2940" spans="1:10" x14ac:dyDescent="0.3">
      <c r="A2940" s="7"/>
      <c r="D2940" s="8"/>
      <c r="J2940" s="7"/>
    </row>
    <row r="2941" spans="1:10" x14ac:dyDescent="0.3">
      <c r="A2941" s="7"/>
      <c r="D2941" s="8"/>
      <c r="J2941" s="7"/>
    </row>
    <row r="2942" spans="1:10" x14ac:dyDescent="0.3">
      <c r="A2942" s="7"/>
      <c r="D2942" s="8"/>
      <c r="J2942" s="7"/>
    </row>
    <row r="2943" spans="1:10" x14ac:dyDescent="0.3">
      <c r="A2943" s="7"/>
      <c r="D2943" s="8"/>
      <c r="J2943" s="7"/>
    </row>
    <row r="2944" spans="1:10" x14ac:dyDescent="0.3">
      <c r="A2944" s="7"/>
      <c r="D2944" s="8"/>
      <c r="J2944" s="7"/>
    </row>
    <row r="2945" spans="1:10" x14ac:dyDescent="0.3">
      <c r="A2945" s="7"/>
      <c r="D2945" s="8"/>
      <c r="J2945" s="7"/>
    </row>
    <row r="2946" spans="1:10" x14ac:dyDescent="0.3">
      <c r="A2946" s="7"/>
      <c r="D2946" s="8"/>
      <c r="J2946" s="7"/>
    </row>
    <row r="2947" spans="1:10" x14ac:dyDescent="0.3">
      <c r="A2947" s="7"/>
      <c r="D2947" s="8"/>
      <c r="J2947" s="7"/>
    </row>
    <row r="2948" spans="1:10" x14ac:dyDescent="0.3">
      <c r="A2948" s="7"/>
      <c r="D2948" s="8"/>
      <c r="J2948" s="7"/>
    </row>
    <row r="2949" spans="1:10" x14ac:dyDescent="0.3">
      <c r="A2949" s="7"/>
      <c r="D2949" s="8"/>
      <c r="J2949" s="7"/>
    </row>
    <row r="2950" spans="1:10" x14ac:dyDescent="0.3">
      <c r="A2950" s="7"/>
      <c r="D2950" s="8"/>
      <c r="J2950" s="7"/>
    </row>
    <row r="2951" spans="1:10" x14ac:dyDescent="0.3">
      <c r="A2951" s="7"/>
      <c r="D2951" s="8"/>
      <c r="J2951" s="7"/>
    </row>
    <row r="2952" spans="1:10" x14ac:dyDescent="0.3">
      <c r="A2952" s="7"/>
      <c r="D2952" s="8"/>
      <c r="J2952" s="7"/>
    </row>
    <row r="2953" spans="1:10" x14ac:dyDescent="0.3">
      <c r="A2953" s="7"/>
      <c r="D2953" s="8"/>
      <c r="J2953" s="7"/>
    </row>
    <row r="2954" spans="1:10" x14ac:dyDescent="0.3">
      <c r="A2954" s="7"/>
      <c r="D2954" s="8"/>
      <c r="J2954" s="7"/>
    </row>
    <row r="2955" spans="1:10" x14ac:dyDescent="0.3">
      <c r="A2955" s="7"/>
      <c r="D2955" s="8"/>
      <c r="J2955" s="7"/>
    </row>
    <row r="2956" spans="1:10" x14ac:dyDescent="0.3">
      <c r="A2956" s="7"/>
      <c r="D2956" s="8"/>
      <c r="J2956" s="7"/>
    </row>
    <row r="2957" spans="1:10" x14ac:dyDescent="0.3">
      <c r="A2957" s="7"/>
      <c r="D2957" s="8"/>
      <c r="J2957" s="7"/>
    </row>
    <row r="2958" spans="1:10" x14ac:dyDescent="0.3">
      <c r="A2958" s="7"/>
      <c r="D2958" s="8"/>
      <c r="J2958" s="7"/>
    </row>
    <row r="2959" spans="1:10" x14ac:dyDescent="0.3">
      <c r="A2959" s="7"/>
      <c r="D2959" s="8"/>
      <c r="J2959" s="7"/>
    </row>
    <row r="2960" spans="1:10" x14ac:dyDescent="0.3">
      <c r="A2960" s="7"/>
      <c r="D2960" s="8"/>
      <c r="J2960" s="7"/>
    </row>
    <row r="2961" spans="1:10" x14ac:dyDescent="0.3">
      <c r="A2961" s="7"/>
      <c r="D2961" s="8"/>
      <c r="J2961" s="7"/>
    </row>
    <row r="2962" spans="1:10" x14ac:dyDescent="0.3">
      <c r="A2962" s="7"/>
      <c r="D2962" s="8"/>
      <c r="J2962" s="7"/>
    </row>
    <row r="2963" spans="1:10" x14ac:dyDescent="0.3">
      <c r="A2963" s="7"/>
      <c r="D2963" s="8"/>
      <c r="J2963" s="7"/>
    </row>
    <row r="2964" spans="1:10" x14ac:dyDescent="0.3">
      <c r="A2964" s="7"/>
      <c r="D2964" s="8"/>
      <c r="J2964" s="7"/>
    </row>
    <row r="2965" spans="1:10" x14ac:dyDescent="0.3">
      <c r="A2965" s="7"/>
      <c r="D2965" s="8"/>
      <c r="J2965" s="7"/>
    </row>
    <row r="2966" spans="1:10" x14ac:dyDescent="0.3">
      <c r="A2966" s="7"/>
      <c r="D2966" s="8"/>
      <c r="J2966" s="7"/>
    </row>
    <row r="2967" spans="1:10" x14ac:dyDescent="0.3">
      <c r="A2967" s="7"/>
      <c r="D2967" s="8"/>
      <c r="J2967" s="7"/>
    </row>
    <row r="2968" spans="1:10" x14ac:dyDescent="0.3">
      <c r="A2968" s="7"/>
      <c r="D2968" s="8"/>
      <c r="J2968" s="7"/>
    </row>
    <row r="2969" spans="1:10" x14ac:dyDescent="0.3">
      <c r="A2969" s="7"/>
      <c r="D2969" s="8"/>
      <c r="J2969" s="7"/>
    </row>
    <row r="2970" spans="1:10" x14ac:dyDescent="0.3">
      <c r="A2970" s="7"/>
      <c r="D2970" s="8"/>
      <c r="J2970" s="7"/>
    </row>
    <row r="2971" spans="1:10" x14ac:dyDescent="0.3">
      <c r="A2971" s="7"/>
      <c r="D2971" s="8"/>
      <c r="J2971" s="7"/>
    </row>
    <row r="2972" spans="1:10" x14ac:dyDescent="0.3">
      <c r="A2972" s="7"/>
      <c r="D2972" s="8"/>
      <c r="J2972" s="7"/>
    </row>
    <row r="2973" spans="1:10" x14ac:dyDescent="0.3">
      <c r="A2973" s="7"/>
      <c r="D2973" s="8"/>
      <c r="J2973" s="7"/>
    </row>
    <row r="2974" spans="1:10" x14ac:dyDescent="0.3">
      <c r="A2974" s="7"/>
      <c r="D2974" s="8"/>
      <c r="J2974" s="7"/>
    </row>
    <row r="2975" spans="1:10" x14ac:dyDescent="0.3">
      <c r="A2975" s="7"/>
      <c r="D2975" s="8"/>
      <c r="J2975" s="7"/>
    </row>
    <row r="2976" spans="1:10" x14ac:dyDescent="0.3">
      <c r="A2976" s="7"/>
      <c r="D2976" s="8"/>
      <c r="J2976" s="7"/>
    </row>
    <row r="2977" spans="1:10" x14ac:dyDescent="0.3">
      <c r="A2977" s="7"/>
      <c r="D2977" s="8"/>
      <c r="J2977" s="7"/>
    </row>
    <row r="2978" spans="1:10" x14ac:dyDescent="0.3">
      <c r="A2978" s="7"/>
      <c r="D2978" s="8"/>
      <c r="J2978" s="7"/>
    </row>
    <row r="2979" spans="1:10" x14ac:dyDescent="0.3">
      <c r="A2979" s="7"/>
      <c r="D2979" s="8"/>
      <c r="J2979" s="7"/>
    </row>
    <row r="2980" spans="1:10" x14ac:dyDescent="0.3">
      <c r="A2980" s="7"/>
      <c r="D2980" s="8"/>
      <c r="J2980" s="7"/>
    </row>
    <row r="2981" spans="1:10" x14ac:dyDescent="0.3">
      <c r="A2981" s="7"/>
      <c r="D2981" s="8"/>
      <c r="J2981" s="7"/>
    </row>
    <row r="2982" spans="1:10" x14ac:dyDescent="0.3">
      <c r="A2982" s="7"/>
      <c r="D2982" s="8"/>
      <c r="J2982" s="7"/>
    </row>
    <row r="2983" spans="1:10" x14ac:dyDescent="0.3">
      <c r="A2983" s="7"/>
      <c r="D2983" s="8"/>
      <c r="J2983" s="7"/>
    </row>
    <row r="2984" spans="1:10" x14ac:dyDescent="0.3">
      <c r="A2984" s="7"/>
      <c r="D2984" s="8"/>
      <c r="J2984" s="7"/>
    </row>
    <row r="2985" spans="1:10" x14ac:dyDescent="0.3">
      <c r="A2985" s="7"/>
      <c r="D2985" s="8"/>
      <c r="J2985" s="7"/>
    </row>
    <row r="2986" spans="1:10" x14ac:dyDescent="0.3">
      <c r="A2986" s="7"/>
      <c r="D2986" s="8"/>
      <c r="J2986" s="7"/>
    </row>
    <row r="2987" spans="1:10" x14ac:dyDescent="0.3">
      <c r="A2987" s="7"/>
      <c r="D2987" s="8"/>
      <c r="J2987" s="7"/>
    </row>
    <row r="2988" spans="1:10" x14ac:dyDescent="0.3">
      <c r="A2988" s="7"/>
      <c r="D2988" s="8"/>
      <c r="J2988" s="7"/>
    </row>
    <row r="2989" spans="1:10" x14ac:dyDescent="0.3">
      <c r="A2989" s="7"/>
      <c r="D2989" s="8"/>
      <c r="J2989" s="7"/>
    </row>
    <row r="2990" spans="1:10" x14ac:dyDescent="0.3">
      <c r="A2990" s="7"/>
      <c r="D2990" s="8"/>
      <c r="J2990" s="7"/>
    </row>
    <row r="2991" spans="1:10" x14ac:dyDescent="0.3">
      <c r="A2991" s="7"/>
      <c r="D2991" s="8"/>
      <c r="J2991" s="7"/>
    </row>
    <row r="2992" spans="1:10" x14ac:dyDescent="0.3">
      <c r="A2992" s="7"/>
      <c r="D2992" s="8"/>
      <c r="J2992" s="7"/>
    </row>
    <row r="2993" spans="1:10" x14ac:dyDescent="0.3">
      <c r="A2993" s="7"/>
      <c r="D2993" s="8"/>
      <c r="J2993" s="7"/>
    </row>
    <row r="2994" spans="1:10" x14ac:dyDescent="0.3">
      <c r="A2994" s="7"/>
      <c r="D2994" s="8"/>
      <c r="J2994" s="7"/>
    </row>
    <row r="2995" spans="1:10" x14ac:dyDescent="0.3">
      <c r="A2995" s="7"/>
      <c r="D2995" s="8"/>
      <c r="J2995" s="7"/>
    </row>
    <row r="2996" spans="1:10" x14ac:dyDescent="0.3">
      <c r="A2996" s="7"/>
      <c r="D2996" s="8"/>
      <c r="J2996" s="7"/>
    </row>
    <row r="2997" spans="1:10" x14ac:dyDescent="0.3">
      <c r="A2997" s="7"/>
      <c r="D2997" s="8"/>
      <c r="J2997" s="7"/>
    </row>
    <row r="2998" spans="1:10" x14ac:dyDescent="0.3">
      <c r="A2998" s="7"/>
      <c r="D2998" s="8"/>
      <c r="J2998" s="7"/>
    </row>
    <row r="2999" spans="1:10" x14ac:dyDescent="0.3">
      <c r="A2999" s="7"/>
      <c r="D2999" s="8"/>
      <c r="J2999" s="7"/>
    </row>
    <row r="3000" spans="1:10" x14ac:dyDescent="0.3">
      <c r="A3000" s="7"/>
      <c r="D3000" s="8"/>
      <c r="J3000" s="7"/>
    </row>
    <row r="3001" spans="1:10" x14ac:dyDescent="0.3">
      <c r="A3001" s="7"/>
      <c r="D3001" s="8"/>
      <c r="J3001" s="7"/>
    </row>
    <row r="3002" spans="1:10" x14ac:dyDescent="0.3">
      <c r="A3002" s="7"/>
      <c r="D3002" s="8"/>
      <c r="J3002" s="7"/>
    </row>
    <row r="3003" spans="1:10" x14ac:dyDescent="0.3">
      <c r="A3003" s="7"/>
      <c r="D3003" s="8"/>
      <c r="J3003" s="7"/>
    </row>
    <row r="3004" spans="1:10" x14ac:dyDescent="0.3">
      <c r="A3004" s="7"/>
      <c r="D3004" s="8"/>
      <c r="J3004" s="7"/>
    </row>
    <row r="3005" spans="1:10" x14ac:dyDescent="0.3">
      <c r="A3005" s="7"/>
      <c r="D3005" s="8"/>
      <c r="J3005" s="7"/>
    </row>
    <row r="3006" spans="1:10" x14ac:dyDescent="0.3">
      <c r="A3006" s="7"/>
      <c r="D3006" s="8"/>
      <c r="J3006" s="7"/>
    </row>
    <row r="3007" spans="1:10" x14ac:dyDescent="0.3">
      <c r="A3007" s="7"/>
      <c r="D3007" s="8"/>
      <c r="J3007" s="7"/>
    </row>
    <row r="3008" spans="1:10" x14ac:dyDescent="0.3">
      <c r="A3008" s="7"/>
      <c r="D3008" s="8"/>
      <c r="J3008" s="7"/>
    </row>
    <row r="3009" spans="1:10" x14ac:dyDescent="0.3">
      <c r="A3009" s="7"/>
      <c r="D3009" s="8"/>
      <c r="J3009" s="7"/>
    </row>
    <row r="3010" spans="1:10" x14ac:dyDescent="0.3">
      <c r="A3010" s="7"/>
      <c r="D3010" s="8"/>
      <c r="J3010" s="7"/>
    </row>
    <row r="3011" spans="1:10" x14ac:dyDescent="0.3">
      <c r="A3011" s="7"/>
      <c r="D3011" s="8"/>
      <c r="J3011" s="7"/>
    </row>
    <row r="3012" spans="1:10" x14ac:dyDescent="0.3">
      <c r="A3012" s="7"/>
      <c r="D3012" s="8"/>
      <c r="J3012" s="7"/>
    </row>
    <row r="3013" spans="1:10" x14ac:dyDescent="0.3">
      <c r="A3013" s="7"/>
      <c r="D3013" s="8"/>
      <c r="J3013" s="7"/>
    </row>
    <row r="3014" spans="1:10" x14ac:dyDescent="0.3">
      <c r="A3014" s="7"/>
      <c r="D3014" s="8"/>
      <c r="J3014" s="7"/>
    </row>
    <row r="3015" spans="1:10" x14ac:dyDescent="0.3">
      <c r="A3015" s="7"/>
      <c r="D3015" s="8"/>
      <c r="J3015" s="7"/>
    </row>
    <row r="3016" spans="1:10" x14ac:dyDescent="0.3">
      <c r="A3016" s="7"/>
      <c r="D3016" s="8"/>
      <c r="J3016" s="7"/>
    </row>
    <row r="3017" spans="1:10" x14ac:dyDescent="0.3">
      <c r="A3017" s="7"/>
      <c r="D3017" s="8"/>
      <c r="J3017" s="7"/>
    </row>
    <row r="3018" spans="1:10" x14ac:dyDescent="0.3">
      <c r="A3018" s="7"/>
      <c r="D3018" s="8"/>
      <c r="J3018" s="7"/>
    </row>
    <row r="3019" spans="1:10" x14ac:dyDescent="0.3">
      <c r="A3019" s="7"/>
      <c r="D3019" s="8"/>
      <c r="J3019" s="7"/>
    </row>
    <row r="3020" spans="1:10" x14ac:dyDescent="0.3">
      <c r="A3020" s="7"/>
      <c r="D3020" s="8"/>
      <c r="J3020" s="7"/>
    </row>
    <row r="3021" spans="1:10" x14ac:dyDescent="0.3">
      <c r="A3021" s="7"/>
      <c r="D3021" s="8"/>
      <c r="J3021" s="7"/>
    </row>
    <row r="3022" spans="1:10" x14ac:dyDescent="0.3">
      <c r="A3022" s="7"/>
      <c r="D3022" s="8"/>
      <c r="J3022" s="7"/>
    </row>
    <row r="3023" spans="1:10" x14ac:dyDescent="0.3">
      <c r="A3023" s="7"/>
      <c r="D3023" s="8"/>
      <c r="J3023" s="7"/>
    </row>
    <row r="3024" spans="1:10" x14ac:dyDescent="0.3">
      <c r="A3024" s="7"/>
      <c r="D3024" s="8"/>
      <c r="J3024" s="7"/>
    </row>
    <row r="3025" spans="1:10" x14ac:dyDescent="0.3">
      <c r="A3025" s="7"/>
      <c r="D3025" s="8"/>
      <c r="J3025" s="7"/>
    </row>
    <row r="3026" spans="1:10" x14ac:dyDescent="0.3">
      <c r="A3026" s="7"/>
      <c r="D3026" s="8"/>
      <c r="J3026" s="7"/>
    </row>
    <row r="3027" spans="1:10" x14ac:dyDescent="0.3">
      <c r="A3027" s="7"/>
      <c r="D3027" s="8"/>
      <c r="J3027" s="7"/>
    </row>
    <row r="3028" spans="1:10" x14ac:dyDescent="0.3">
      <c r="A3028" s="7"/>
      <c r="D3028" s="8"/>
      <c r="J3028" s="7"/>
    </row>
    <row r="3029" spans="1:10" x14ac:dyDescent="0.3">
      <c r="A3029" s="7"/>
      <c r="D3029" s="8"/>
      <c r="J3029" s="7"/>
    </row>
    <row r="3030" spans="1:10" x14ac:dyDescent="0.3">
      <c r="A3030" s="7"/>
      <c r="D3030" s="8"/>
      <c r="J3030" s="7"/>
    </row>
    <row r="3031" spans="1:10" x14ac:dyDescent="0.3">
      <c r="A3031" s="7"/>
      <c r="D3031" s="8"/>
      <c r="J3031" s="7"/>
    </row>
    <row r="3032" spans="1:10" x14ac:dyDescent="0.3">
      <c r="A3032" s="7"/>
      <c r="D3032" s="8"/>
      <c r="J3032" s="7"/>
    </row>
    <row r="3033" spans="1:10" x14ac:dyDescent="0.3">
      <c r="A3033" s="7"/>
      <c r="D3033" s="8"/>
      <c r="J3033" s="7"/>
    </row>
    <row r="3034" spans="1:10" x14ac:dyDescent="0.3">
      <c r="A3034" s="7"/>
      <c r="D3034" s="8"/>
      <c r="J3034" s="7"/>
    </row>
    <row r="3035" spans="1:10" x14ac:dyDescent="0.3">
      <c r="A3035" s="7"/>
      <c r="D3035" s="8"/>
      <c r="J3035" s="7"/>
    </row>
    <row r="3036" spans="1:10" x14ac:dyDescent="0.3">
      <c r="A3036" s="7"/>
      <c r="D3036" s="8"/>
      <c r="J3036" s="7"/>
    </row>
    <row r="3037" spans="1:10" x14ac:dyDescent="0.3">
      <c r="A3037" s="7"/>
      <c r="D3037" s="8"/>
      <c r="J3037" s="7"/>
    </row>
    <row r="3038" spans="1:10" x14ac:dyDescent="0.3">
      <c r="A3038" s="7"/>
      <c r="D3038" s="8"/>
      <c r="J3038" s="7"/>
    </row>
    <row r="3039" spans="1:10" x14ac:dyDescent="0.3">
      <c r="A3039" s="7"/>
      <c r="D3039" s="8"/>
      <c r="J3039" s="7"/>
    </row>
    <row r="3040" spans="1:10" x14ac:dyDescent="0.3">
      <c r="A3040" s="7"/>
      <c r="D3040" s="8"/>
      <c r="J3040" s="7"/>
    </row>
    <row r="3041" spans="1:10" x14ac:dyDescent="0.3">
      <c r="A3041" s="7"/>
      <c r="D3041" s="8"/>
      <c r="J3041" s="7"/>
    </row>
    <row r="3042" spans="1:10" x14ac:dyDescent="0.3">
      <c r="A3042" s="7"/>
      <c r="D3042" s="8"/>
      <c r="J3042" s="7"/>
    </row>
    <row r="3043" spans="1:10" x14ac:dyDescent="0.3">
      <c r="A3043" s="7"/>
      <c r="D3043" s="8"/>
      <c r="J3043" s="7"/>
    </row>
    <row r="3044" spans="1:10" x14ac:dyDescent="0.3">
      <c r="A3044" s="7"/>
      <c r="D3044" s="8"/>
      <c r="J3044" s="7"/>
    </row>
    <row r="3045" spans="1:10" x14ac:dyDescent="0.3">
      <c r="A3045" s="7"/>
      <c r="D3045" s="8"/>
      <c r="J3045" s="7"/>
    </row>
    <row r="3046" spans="1:10" x14ac:dyDescent="0.3">
      <c r="A3046" s="7"/>
      <c r="D3046" s="8"/>
      <c r="J3046" s="7"/>
    </row>
    <row r="3047" spans="1:10" x14ac:dyDescent="0.3">
      <c r="A3047" s="7"/>
      <c r="D3047" s="8"/>
      <c r="J3047" s="7"/>
    </row>
    <row r="3048" spans="1:10" x14ac:dyDescent="0.3">
      <c r="A3048" s="7"/>
      <c r="D3048" s="8"/>
      <c r="J3048" s="7"/>
    </row>
    <row r="3049" spans="1:10" x14ac:dyDescent="0.3">
      <c r="A3049" s="7"/>
      <c r="D3049" s="8"/>
      <c r="J3049" s="7"/>
    </row>
    <row r="3050" spans="1:10" x14ac:dyDescent="0.3">
      <c r="A3050" s="7"/>
      <c r="D3050" s="8"/>
      <c r="J3050" s="7"/>
    </row>
    <row r="3051" spans="1:10" x14ac:dyDescent="0.3">
      <c r="A3051" s="7"/>
      <c r="D3051" s="8"/>
      <c r="J3051" s="7"/>
    </row>
    <row r="3052" spans="1:10" x14ac:dyDescent="0.3">
      <c r="A3052" s="7"/>
      <c r="D3052" s="8"/>
      <c r="J3052" s="7"/>
    </row>
    <row r="3053" spans="1:10" x14ac:dyDescent="0.3">
      <c r="A3053" s="7"/>
      <c r="D3053" s="8"/>
      <c r="J3053" s="7"/>
    </row>
    <row r="3054" spans="1:10" x14ac:dyDescent="0.3">
      <c r="A3054" s="7"/>
      <c r="D3054" s="8"/>
      <c r="J3054" s="7"/>
    </row>
    <row r="3055" spans="1:10" x14ac:dyDescent="0.3">
      <c r="A3055" s="7"/>
      <c r="D3055" s="8"/>
      <c r="J3055" s="7"/>
    </row>
    <row r="3056" spans="1:10" x14ac:dyDescent="0.3">
      <c r="A3056" s="7"/>
      <c r="D3056" s="8"/>
      <c r="J3056" s="7"/>
    </row>
    <row r="3057" spans="1:10" x14ac:dyDescent="0.3">
      <c r="A3057" s="7"/>
      <c r="D3057" s="8"/>
      <c r="J3057" s="7"/>
    </row>
    <row r="3058" spans="1:10" x14ac:dyDescent="0.3">
      <c r="A3058" s="7"/>
      <c r="D3058" s="8"/>
      <c r="J3058" s="7"/>
    </row>
    <row r="3059" spans="1:10" x14ac:dyDescent="0.3">
      <c r="A3059" s="7"/>
      <c r="D3059" s="8"/>
      <c r="J3059" s="7"/>
    </row>
    <row r="3060" spans="1:10" x14ac:dyDescent="0.3">
      <c r="A3060" s="7"/>
      <c r="D3060" s="8"/>
      <c r="J3060" s="7"/>
    </row>
    <row r="3061" spans="1:10" x14ac:dyDescent="0.3">
      <c r="A3061" s="7"/>
      <c r="D3061" s="8"/>
      <c r="J3061" s="7"/>
    </row>
    <row r="3062" spans="1:10" x14ac:dyDescent="0.3">
      <c r="A3062" s="7"/>
      <c r="D3062" s="8"/>
      <c r="J3062" s="7"/>
    </row>
    <row r="3063" spans="1:10" x14ac:dyDescent="0.3">
      <c r="A3063" s="7"/>
      <c r="D3063" s="8"/>
      <c r="J3063" s="7"/>
    </row>
    <row r="3064" spans="1:10" x14ac:dyDescent="0.3">
      <c r="A3064" s="7"/>
      <c r="D3064" s="8"/>
      <c r="J3064" s="7"/>
    </row>
    <row r="3065" spans="1:10" x14ac:dyDescent="0.3">
      <c r="A3065" s="7"/>
      <c r="D3065" s="8"/>
      <c r="J3065" s="7"/>
    </row>
    <row r="3066" spans="1:10" x14ac:dyDescent="0.3">
      <c r="A3066" s="7"/>
      <c r="D3066" s="8"/>
      <c r="J3066" s="7"/>
    </row>
    <row r="3067" spans="1:10" x14ac:dyDescent="0.3">
      <c r="A3067" s="7"/>
      <c r="D3067" s="8"/>
      <c r="J3067" s="7"/>
    </row>
    <row r="3068" spans="1:10" x14ac:dyDescent="0.3">
      <c r="A3068" s="7"/>
      <c r="D3068" s="8"/>
      <c r="J3068" s="7"/>
    </row>
    <row r="3069" spans="1:10" x14ac:dyDescent="0.3">
      <c r="A3069" s="7"/>
      <c r="D3069" s="8"/>
      <c r="J3069" s="7"/>
    </row>
    <row r="3070" spans="1:10" x14ac:dyDescent="0.3">
      <c r="A3070" s="7"/>
      <c r="D3070" s="8"/>
      <c r="J3070" s="7"/>
    </row>
    <row r="3071" spans="1:10" x14ac:dyDescent="0.3">
      <c r="A3071" s="7"/>
      <c r="D3071" s="8"/>
      <c r="J3071" s="7"/>
    </row>
    <row r="3072" spans="1:10" x14ac:dyDescent="0.3">
      <c r="A3072" s="7"/>
      <c r="D3072" s="8"/>
      <c r="J3072" s="7"/>
    </row>
    <row r="3073" spans="1:10" x14ac:dyDescent="0.3">
      <c r="A3073" s="7"/>
      <c r="D3073" s="8"/>
      <c r="J3073" s="7"/>
    </row>
    <row r="3074" spans="1:10" x14ac:dyDescent="0.3">
      <c r="A3074" s="7"/>
      <c r="D3074" s="8"/>
      <c r="J3074" s="7"/>
    </row>
    <row r="3075" spans="1:10" x14ac:dyDescent="0.3">
      <c r="A3075" s="7"/>
      <c r="D3075" s="8"/>
      <c r="J3075" s="7"/>
    </row>
    <row r="3076" spans="1:10" x14ac:dyDescent="0.3">
      <c r="A3076" s="7"/>
      <c r="D3076" s="8"/>
      <c r="J3076" s="7"/>
    </row>
    <row r="3077" spans="1:10" x14ac:dyDescent="0.3">
      <c r="A3077" s="7"/>
      <c r="D3077" s="8"/>
      <c r="J3077" s="7"/>
    </row>
    <row r="3078" spans="1:10" x14ac:dyDescent="0.3">
      <c r="A3078" s="7"/>
      <c r="D3078" s="8"/>
      <c r="J3078" s="7"/>
    </row>
    <row r="3079" spans="1:10" x14ac:dyDescent="0.3">
      <c r="A3079" s="7"/>
      <c r="D3079" s="8"/>
      <c r="J3079" s="7"/>
    </row>
    <row r="3080" spans="1:10" x14ac:dyDescent="0.3">
      <c r="A3080" s="7"/>
      <c r="D3080" s="8"/>
      <c r="J3080" s="7"/>
    </row>
    <row r="3081" spans="1:10" x14ac:dyDescent="0.3">
      <c r="A3081" s="7"/>
      <c r="D3081" s="8"/>
      <c r="J3081" s="7"/>
    </row>
    <row r="3082" spans="1:10" x14ac:dyDescent="0.3">
      <c r="A3082" s="7"/>
      <c r="D3082" s="8"/>
      <c r="J3082" s="7"/>
    </row>
    <row r="3083" spans="1:10" x14ac:dyDescent="0.3">
      <c r="A3083" s="7"/>
      <c r="D3083" s="8"/>
      <c r="J3083" s="7"/>
    </row>
    <row r="3084" spans="1:10" x14ac:dyDescent="0.3">
      <c r="A3084" s="7"/>
      <c r="D3084" s="8"/>
      <c r="J3084" s="7"/>
    </row>
    <row r="3085" spans="1:10" x14ac:dyDescent="0.3">
      <c r="A3085" s="7"/>
      <c r="D3085" s="8"/>
      <c r="J3085" s="7"/>
    </row>
    <row r="3086" spans="1:10" x14ac:dyDescent="0.3">
      <c r="A3086" s="7"/>
      <c r="D3086" s="8"/>
      <c r="J3086" s="7"/>
    </row>
    <row r="3087" spans="1:10" x14ac:dyDescent="0.3">
      <c r="A3087" s="7"/>
      <c r="D3087" s="8"/>
      <c r="J3087" s="7"/>
    </row>
    <row r="3088" spans="1:10" x14ac:dyDescent="0.3">
      <c r="A3088" s="7"/>
      <c r="D3088" s="8"/>
      <c r="J3088" s="7"/>
    </row>
    <row r="3089" spans="1:10" x14ac:dyDescent="0.3">
      <c r="A3089" s="7"/>
      <c r="D3089" s="8"/>
      <c r="J3089" s="7"/>
    </row>
    <row r="3090" spans="1:10" x14ac:dyDescent="0.3">
      <c r="A3090" s="7"/>
      <c r="D3090" s="8"/>
      <c r="J3090" s="7"/>
    </row>
    <row r="3091" spans="1:10" x14ac:dyDescent="0.3">
      <c r="A3091" s="7"/>
      <c r="D3091" s="8"/>
      <c r="J3091" s="7"/>
    </row>
    <row r="3092" spans="1:10" x14ac:dyDescent="0.3">
      <c r="A3092" s="7"/>
      <c r="D3092" s="8"/>
      <c r="J3092" s="7"/>
    </row>
    <row r="3093" spans="1:10" x14ac:dyDescent="0.3">
      <c r="A3093" s="7"/>
      <c r="D3093" s="8"/>
      <c r="J3093" s="7"/>
    </row>
    <row r="3094" spans="1:10" x14ac:dyDescent="0.3">
      <c r="A3094" s="7"/>
      <c r="D3094" s="8"/>
      <c r="J3094" s="7"/>
    </row>
    <row r="3095" spans="1:10" x14ac:dyDescent="0.3">
      <c r="A3095" s="7"/>
      <c r="D3095" s="8"/>
      <c r="J3095" s="7"/>
    </row>
    <row r="3096" spans="1:10" x14ac:dyDescent="0.3">
      <c r="A3096" s="7"/>
      <c r="D3096" s="8"/>
      <c r="J3096" s="7"/>
    </row>
    <row r="3097" spans="1:10" x14ac:dyDescent="0.3">
      <c r="A3097" s="7"/>
      <c r="D3097" s="8"/>
      <c r="J3097" s="7"/>
    </row>
    <row r="3098" spans="1:10" x14ac:dyDescent="0.3">
      <c r="A3098" s="7"/>
      <c r="D3098" s="8"/>
      <c r="J3098" s="7"/>
    </row>
    <row r="3099" spans="1:10" x14ac:dyDescent="0.3">
      <c r="A3099" s="7"/>
      <c r="D3099" s="8"/>
      <c r="J3099" s="7"/>
    </row>
    <row r="3100" spans="1:10" x14ac:dyDescent="0.3">
      <c r="A3100" s="7"/>
      <c r="D3100" s="8"/>
      <c r="J3100" s="7"/>
    </row>
    <row r="3101" spans="1:10" x14ac:dyDescent="0.3">
      <c r="A3101" s="7"/>
      <c r="D3101" s="8"/>
      <c r="J3101" s="7"/>
    </row>
    <row r="3102" spans="1:10" x14ac:dyDescent="0.3">
      <c r="A3102" s="7"/>
      <c r="D3102" s="8"/>
      <c r="J3102" s="7"/>
    </row>
    <row r="3103" spans="1:10" x14ac:dyDescent="0.3">
      <c r="A3103" s="7"/>
      <c r="D3103" s="8"/>
      <c r="J3103" s="7"/>
    </row>
    <row r="3104" spans="1:10" x14ac:dyDescent="0.3">
      <c r="A3104" s="7"/>
      <c r="D3104" s="8"/>
      <c r="J3104" s="7"/>
    </row>
    <row r="3105" spans="1:10" x14ac:dyDescent="0.3">
      <c r="A3105" s="7"/>
      <c r="D3105" s="8"/>
      <c r="J3105" s="7"/>
    </row>
    <row r="3106" spans="1:10" x14ac:dyDescent="0.3">
      <c r="A3106" s="7"/>
      <c r="D3106" s="8"/>
      <c r="J3106" s="7"/>
    </row>
    <row r="3107" spans="1:10" x14ac:dyDescent="0.3">
      <c r="A3107" s="7"/>
      <c r="D3107" s="8"/>
      <c r="J3107" s="7"/>
    </row>
    <row r="3108" spans="1:10" x14ac:dyDescent="0.3">
      <c r="A3108" s="7"/>
      <c r="D3108" s="8"/>
      <c r="J3108" s="7"/>
    </row>
    <row r="3109" spans="1:10" x14ac:dyDescent="0.3">
      <c r="A3109" s="7"/>
      <c r="D3109" s="8"/>
      <c r="J3109" s="7"/>
    </row>
    <row r="3110" spans="1:10" x14ac:dyDescent="0.3">
      <c r="A3110" s="7"/>
      <c r="D3110" s="8"/>
      <c r="J3110" s="7"/>
    </row>
    <row r="3111" spans="1:10" x14ac:dyDescent="0.3">
      <c r="A3111" s="7"/>
      <c r="D3111" s="8"/>
      <c r="J3111" s="7"/>
    </row>
    <row r="3112" spans="1:10" x14ac:dyDescent="0.3">
      <c r="A3112" s="7"/>
      <c r="D3112" s="8"/>
      <c r="J3112" s="7"/>
    </row>
    <row r="3113" spans="1:10" x14ac:dyDescent="0.3">
      <c r="A3113" s="7"/>
      <c r="D3113" s="8"/>
      <c r="J3113" s="7"/>
    </row>
    <row r="3114" spans="1:10" x14ac:dyDescent="0.3">
      <c r="A3114" s="7"/>
      <c r="D3114" s="8"/>
      <c r="J3114" s="7"/>
    </row>
    <row r="3115" spans="1:10" x14ac:dyDescent="0.3">
      <c r="A3115" s="7"/>
      <c r="D3115" s="8"/>
      <c r="J3115" s="7"/>
    </row>
    <row r="3116" spans="1:10" x14ac:dyDescent="0.3">
      <c r="A3116" s="7"/>
      <c r="D3116" s="8"/>
      <c r="J3116" s="7"/>
    </row>
    <row r="3117" spans="1:10" x14ac:dyDescent="0.3">
      <c r="A3117" s="7"/>
      <c r="D3117" s="8"/>
      <c r="J3117" s="7"/>
    </row>
    <row r="3118" spans="1:10" x14ac:dyDescent="0.3">
      <c r="A3118" s="7"/>
      <c r="D3118" s="8"/>
      <c r="J3118" s="7"/>
    </row>
    <row r="3119" spans="1:10" x14ac:dyDescent="0.3">
      <c r="A3119" s="7"/>
      <c r="D3119" s="8"/>
      <c r="J3119" s="7"/>
    </row>
    <row r="3120" spans="1:10" x14ac:dyDescent="0.3">
      <c r="A3120" s="7"/>
      <c r="D3120" s="8"/>
      <c r="J3120" s="7"/>
    </row>
    <row r="3121" spans="1:10" x14ac:dyDescent="0.3">
      <c r="A3121" s="7"/>
      <c r="D3121" s="8"/>
      <c r="J3121" s="7"/>
    </row>
    <row r="3122" spans="1:10" x14ac:dyDescent="0.3">
      <c r="A3122" s="7"/>
      <c r="D3122" s="8"/>
      <c r="J3122" s="7"/>
    </row>
    <row r="3123" spans="1:10" x14ac:dyDescent="0.3">
      <c r="A3123" s="7"/>
      <c r="D3123" s="8"/>
      <c r="J3123" s="7"/>
    </row>
    <row r="3124" spans="1:10" x14ac:dyDescent="0.3">
      <c r="A3124" s="7"/>
      <c r="D3124" s="8"/>
      <c r="J3124" s="7"/>
    </row>
    <row r="3125" spans="1:10" x14ac:dyDescent="0.3">
      <c r="A3125" s="7"/>
      <c r="D3125" s="8"/>
      <c r="J3125" s="7"/>
    </row>
    <row r="3126" spans="1:10" x14ac:dyDescent="0.3">
      <c r="A3126" s="7"/>
      <c r="D3126" s="8"/>
      <c r="J3126" s="7"/>
    </row>
    <row r="3127" spans="1:10" x14ac:dyDescent="0.3">
      <c r="A3127" s="7"/>
      <c r="D3127" s="8"/>
      <c r="J3127" s="7"/>
    </row>
    <row r="3128" spans="1:10" x14ac:dyDescent="0.3">
      <c r="A3128" s="7"/>
      <c r="D3128" s="8"/>
      <c r="J3128" s="7"/>
    </row>
    <row r="3129" spans="1:10" x14ac:dyDescent="0.3">
      <c r="A3129" s="7"/>
      <c r="D3129" s="8"/>
      <c r="J3129" s="7"/>
    </row>
    <row r="3130" spans="1:10" x14ac:dyDescent="0.3">
      <c r="A3130" s="7"/>
      <c r="D3130" s="8"/>
      <c r="J3130" s="7"/>
    </row>
    <row r="3131" spans="1:10" x14ac:dyDescent="0.3">
      <c r="A3131" s="7"/>
      <c r="D3131" s="8"/>
      <c r="J3131" s="7"/>
    </row>
    <row r="3132" spans="1:10" x14ac:dyDescent="0.3">
      <c r="A3132" s="7"/>
      <c r="D3132" s="8"/>
      <c r="J3132" s="7"/>
    </row>
    <row r="3133" spans="1:10" x14ac:dyDescent="0.3">
      <c r="A3133" s="7"/>
      <c r="D3133" s="8"/>
      <c r="J3133" s="7"/>
    </row>
    <row r="3134" spans="1:10" x14ac:dyDescent="0.3">
      <c r="A3134" s="7"/>
      <c r="D3134" s="8"/>
      <c r="J3134" s="7"/>
    </row>
    <row r="3135" spans="1:10" x14ac:dyDescent="0.3">
      <c r="A3135" s="7"/>
      <c r="D3135" s="8"/>
      <c r="J3135" s="7"/>
    </row>
    <row r="3136" spans="1:10" x14ac:dyDescent="0.3">
      <c r="A3136" s="7"/>
      <c r="D3136" s="8"/>
      <c r="J3136" s="7"/>
    </row>
    <row r="3137" spans="1:10" x14ac:dyDescent="0.3">
      <c r="A3137" s="7"/>
      <c r="D3137" s="8"/>
      <c r="J3137" s="7"/>
    </row>
    <row r="3138" spans="1:10" x14ac:dyDescent="0.3">
      <c r="A3138" s="7"/>
      <c r="D3138" s="8"/>
      <c r="J3138" s="7"/>
    </row>
    <row r="3139" spans="1:10" x14ac:dyDescent="0.3">
      <c r="A3139" s="7"/>
      <c r="D3139" s="8"/>
      <c r="J3139" s="7"/>
    </row>
    <row r="3140" spans="1:10" x14ac:dyDescent="0.3">
      <c r="A3140" s="7"/>
      <c r="D3140" s="8"/>
      <c r="J3140" s="7"/>
    </row>
    <row r="3141" spans="1:10" x14ac:dyDescent="0.3">
      <c r="A3141" s="7"/>
      <c r="D3141" s="8"/>
      <c r="J3141" s="7"/>
    </row>
    <row r="3142" spans="1:10" x14ac:dyDescent="0.3">
      <c r="A3142" s="7"/>
      <c r="D3142" s="8"/>
      <c r="J3142" s="7"/>
    </row>
    <row r="3143" spans="1:10" x14ac:dyDescent="0.3">
      <c r="A3143" s="7"/>
      <c r="D3143" s="8"/>
      <c r="J3143" s="7"/>
    </row>
    <row r="3144" spans="1:10" x14ac:dyDescent="0.3">
      <c r="A3144" s="7"/>
      <c r="D3144" s="8"/>
      <c r="J3144" s="7"/>
    </row>
    <row r="3145" spans="1:10" x14ac:dyDescent="0.3">
      <c r="A3145" s="7"/>
      <c r="D3145" s="8"/>
      <c r="J3145" s="7"/>
    </row>
    <row r="3146" spans="1:10" x14ac:dyDescent="0.3">
      <c r="A3146" s="7"/>
      <c r="D3146" s="8"/>
      <c r="J3146" s="7"/>
    </row>
    <row r="3147" spans="1:10" x14ac:dyDescent="0.3">
      <c r="A3147" s="7"/>
      <c r="D3147" s="8"/>
      <c r="J3147" s="7"/>
    </row>
    <row r="3148" spans="1:10" x14ac:dyDescent="0.3">
      <c r="A3148" s="7"/>
      <c r="D3148" s="8"/>
      <c r="J3148" s="7"/>
    </row>
    <row r="3149" spans="1:10" x14ac:dyDescent="0.3">
      <c r="A3149" s="7"/>
      <c r="D3149" s="8"/>
      <c r="J3149" s="7"/>
    </row>
    <row r="3150" spans="1:10" x14ac:dyDescent="0.3">
      <c r="A3150" s="7"/>
      <c r="D3150" s="8"/>
      <c r="J3150" s="7"/>
    </row>
    <row r="3151" spans="1:10" x14ac:dyDescent="0.3">
      <c r="A3151" s="7"/>
      <c r="D3151" s="8"/>
      <c r="J3151" s="7"/>
    </row>
    <row r="3152" spans="1:10" x14ac:dyDescent="0.3">
      <c r="A3152" s="7"/>
      <c r="D3152" s="8"/>
      <c r="J3152" s="7"/>
    </row>
    <row r="3153" spans="1:10" x14ac:dyDescent="0.3">
      <c r="A3153" s="7"/>
      <c r="D3153" s="8"/>
      <c r="J3153" s="7"/>
    </row>
    <row r="3154" spans="1:10" x14ac:dyDescent="0.3">
      <c r="A3154" s="7"/>
      <c r="D3154" s="8"/>
      <c r="J3154" s="7"/>
    </row>
    <row r="3155" spans="1:10" x14ac:dyDescent="0.3">
      <c r="A3155" s="7"/>
      <c r="D3155" s="8"/>
      <c r="J3155" s="7"/>
    </row>
    <row r="3156" spans="1:10" x14ac:dyDescent="0.3">
      <c r="A3156" s="7"/>
      <c r="D3156" s="8"/>
      <c r="J3156" s="7"/>
    </row>
    <row r="3157" spans="1:10" x14ac:dyDescent="0.3">
      <c r="A3157" s="7"/>
      <c r="D3157" s="8"/>
      <c r="J3157" s="7"/>
    </row>
    <row r="3158" spans="1:10" x14ac:dyDescent="0.3">
      <c r="A3158" s="7"/>
      <c r="D3158" s="8"/>
      <c r="J3158" s="7"/>
    </row>
    <row r="3159" spans="1:10" x14ac:dyDescent="0.3">
      <c r="A3159" s="7"/>
      <c r="D3159" s="8"/>
      <c r="J3159" s="7"/>
    </row>
    <row r="3160" spans="1:10" x14ac:dyDescent="0.3">
      <c r="A3160" s="7"/>
      <c r="D3160" s="8"/>
      <c r="J3160" s="7"/>
    </row>
    <row r="3161" spans="1:10" x14ac:dyDescent="0.3">
      <c r="A3161" s="7"/>
      <c r="D3161" s="8"/>
      <c r="J3161" s="7"/>
    </row>
    <row r="3162" spans="1:10" x14ac:dyDescent="0.3">
      <c r="A3162" s="7"/>
      <c r="D3162" s="8"/>
      <c r="J3162" s="7"/>
    </row>
    <row r="3163" spans="1:10" x14ac:dyDescent="0.3">
      <c r="A3163" s="7"/>
      <c r="D3163" s="8"/>
      <c r="J3163" s="7"/>
    </row>
    <row r="3164" spans="1:10" x14ac:dyDescent="0.3">
      <c r="A3164" s="7"/>
      <c r="D3164" s="8"/>
      <c r="J3164" s="7"/>
    </row>
    <row r="3165" spans="1:10" x14ac:dyDescent="0.3">
      <c r="A3165" s="7"/>
      <c r="D3165" s="8"/>
      <c r="J3165" s="7"/>
    </row>
    <row r="3166" spans="1:10" x14ac:dyDescent="0.3">
      <c r="A3166" s="7"/>
      <c r="D3166" s="8"/>
      <c r="J3166" s="7"/>
    </row>
    <row r="3167" spans="1:10" x14ac:dyDescent="0.3">
      <c r="A3167" s="7"/>
      <c r="D3167" s="8"/>
      <c r="J3167" s="7"/>
    </row>
    <row r="3168" spans="1:10" x14ac:dyDescent="0.3">
      <c r="A3168" s="7"/>
      <c r="D3168" s="8"/>
      <c r="J3168" s="7"/>
    </row>
    <row r="3169" spans="1:10" x14ac:dyDescent="0.3">
      <c r="A3169" s="7"/>
      <c r="D3169" s="8"/>
      <c r="J3169" s="7"/>
    </row>
    <row r="3170" spans="1:10" x14ac:dyDescent="0.3">
      <c r="A3170" s="7"/>
      <c r="D3170" s="8"/>
      <c r="J3170" s="7"/>
    </row>
    <row r="3171" spans="1:10" x14ac:dyDescent="0.3">
      <c r="A3171" s="7"/>
      <c r="D3171" s="8"/>
      <c r="J3171" s="7"/>
    </row>
    <row r="3172" spans="1:10" x14ac:dyDescent="0.3">
      <c r="A3172" s="7"/>
      <c r="D3172" s="8"/>
      <c r="J3172" s="7"/>
    </row>
    <row r="3173" spans="1:10" x14ac:dyDescent="0.3">
      <c r="A3173" s="7"/>
      <c r="D3173" s="8"/>
      <c r="J3173" s="7"/>
    </row>
    <row r="3174" spans="1:10" x14ac:dyDescent="0.3">
      <c r="A3174" s="7"/>
      <c r="D3174" s="8"/>
      <c r="J3174" s="7"/>
    </row>
    <row r="3175" spans="1:10" x14ac:dyDescent="0.3">
      <c r="A3175" s="7"/>
      <c r="D3175" s="8"/>
      <c r="J3175" s="7"/>
    </row>
    <row r="3176" spans="1:10" x14ac:dyDescent="0.3">
      <c r="A3176" s="7"/>
      <c r="D3176" s="8"/>
      <c r="J3176" s="7"/>
    </row>
    <row r="3177" spans="1:10" x14ac:dyDescent="0.3">
      <c r="A3177" s="7"/>
      <c r="D3177" s="8"/>
      <c r="J3177" s="7"/>
    </row>
    <row r="3178" spans="1:10" x14ac:dyDescent="0.3">
      <c r="A3178" s="7"/>
      <c r="D3178" s="8"/>
      <c r="J3178" s="7"/>
    </row>
    <row r="3179" spans="1:10" x14ac:dyDescent="0.3">
      <c r="A3179" s="7"/>
      <c r="D3179" s="8"/>
      <c r="J3179" s="7"/>
    </row>
    <row r="3180" spans="1:10" x14ac:dyDescent="0.3">
      <c r="A3180" s="7"/>
      <c r="D3180" s="8"/>
      <c r="J3180" s="7"/>
    </row>
    <row r="3181" spans="1:10" x14ac:dyDescent="0.3">
      <c r="A3181" s="7"/>
      <c r="D3181" s="8"/>
      <c r="J3181" s="7"/>
    </row>
    <row r="3182" spans="1:10" x14ac:dyDescent="0.3">
      <c r="A3182" s="7"/>
      <c r="D3182" s="8"/>
      <c r="J3182" s="7"/>
    </row>
    <row r="3183" spans="1:10" x14ac:dyDescent="0.3">
      <c r="A3183" s="7"/>
      <c r="D3183" s="8"/>
      <c r="J3183" s="7"/>
    </row>
    <row r="3184" spans="1:10" x14ac:dyDescent="0.3">
      <c r="A3184" s="7"/>
      <c r="D3184" s="8"/>
      <c r="J3184" s="7"/>
    </row>
    <row r="3185" spans="1:10" x14ac:dyDescent="0.3">
      <c r="A3185" s="7"/>
      <c r="D3185" s="8"/>
      <c r="J3185" s="7"/>
    </row>
    <row r="3186" spans="1:10" x14ac:dyDescent="0.3">
      <c r="A3186" s="7"/>
      <c r="D3186" s="8"/>
      <c r="J3186" s="7"/>
    </row>
    <row r="3187" spans="1:10" x14ac:dyDescent="0.3">
      <c r="A3187" s="7"/>
      <c r="D3187" s="8"/>
      <c r="J3187" s="7"/>
    </row>
    <row r="3188" spans="1:10" x14ac:dyDescent="0.3">
      <c r="A3188" s="7"/>
      <c r="D3188" s="8"/>
      <c r="J3188" s="7"/>
    </row>
    <row r="3189" spans="1:10" x14ac:dyDescent="0.3">
      <c r="A3189" s="7"/>
      <c r="D3189" s="8"/>
      <c r="J3189" s="7"/>
    </row>
    <row r="3190" spans="1:10" x14ac:dyDescent="0.3">
      <c r="A3190" s="7"/>
      <c r="D3190" s="8"/>
      <c r="J3190" s="7"/>
    </row>
    <row r="3191" spans="1:10" x14ac:dyDescent="0.3">
      <c r="A3191" s="7"/>
      <c r="D3191" s="8"/>
      <c r="J3191" s="7"/>
    </row>
    <row r="3192" spans="1:10" x14ac:dyDescent="0.3">
      <c r="A3192" s="7"/>
      <c r="D3192" s="8"/>
      <c r="J3192" s="7"/>
    </row>
    <row r="3193" spans="1:10" x14ac:dyDescent="0.3">
      <c r="A3193" s="7"/>
      <c r="D3193" s="8"/>
      <c r="J3193" s="7"/>
    </row>
    <row r="3194" spans="1:10" x14ac:dyDescent="0.3">
      <c r="A3194" s="7"/>
      <c r="D3194" s="8"/>
      <c r="J3194" s="7"/>
    </row>
    <row r="3195" spans="1:10" x14ac:dyDescent="0.3">
      <c r="A3195" s="7"/>
      <c r="D3195" s="8"/>
      <c r="J3195" s="7"/>
    </row>
    <row r="3196" spans="1:10" x14ac:dyDescent="0.3">
      <c r="A3196" s="7"/>
      <c r="D3196" s="8"/>
      <c r="J3196" s="7"/>
    </row>
    <row r="3197" spans="1:10" x14ac:dyDescent="0.3">
      <c r="A3197" s="7"/>
      <c r="D3197" s="8"/>
      <c r="J3197" s="7"/>
    </row>
    <row r="3198" spans="1:10" x14ac:dyDescent="0.3">
      <c r="A3198" s="7"/>
      <c r="D3198" s="8"/>
      <c r="J3198" s="7"/>
    </row>
    <row r="3199" spans="1:10" x14ac:dyDescent="0.3">
      <c r="A3199" s="7"/>
      <c r="D3199" s="8"/>
      <c r="J3199" s="7"/>
    </row>
    <row r="3200" spans="1:10" x14ac:dyDescent="0.3">
      <c r="A3200" s="7"/>
      <c r="D3200" s="8"/>
      <c r="J3200" s="7"/>
    </row>
    <row r="3201" spans="1:10" x14ac:dyDescent="0.3">
      <c r="A3201" s="7"/>
      <c r="D3201" s="8"/>
      <c r="J3201" s="7"/>
    </row>
    <row r="3202" spans="1:10" x14ac:dyDescent="0.3">
      <c r="A3202" s="7"/>
      <c r="D3202" s="8"/>
      <c r="J3202" s="7"/>
    </row>
    <row r="3203" spans="1:10" x14ac:dyDescent="0.3">
      <c r="A3203" s="7"/>
      <c r="D3203" s="8"/>
      <c r="J3203" s="7"/>
    </row>
    <row r="3204" spans="1:10" x14ac:dyDescent="0.3">
      <c r="A3204" s="7"/>
      <c r="D3204" s="8"/>
      <c r="J3204" s="7"/>
    </row>
    <row r="3205" spans="1:10" x14ac:dyDescent="0.3">
      <c r="A3205" s="7"/>
      <c r="D3205" s="8"/>
      <c r="J3205" s="7"/>
    </row>
    <row r="3206" spans="1:10" x14ac:dyDescent="0.3">
      <c r="A3206" s="7"/>
      <c r="D3206" s="8"/>
      <c r="J3206" s="7"/>
    </row>
    <row r="3207" spans="1:10" x14ac:dyDescent="0.3">
      <c r="A3207" s="7"/>
      <c r="D3207" s="8"/>
      <c r="J3207" s="7"/>
    </row>
    <row r="3208" spans="1:10" x14ac:dyDescent="0.3">
      <c r="A3208" s="7"/>
      <c r="D3208" s="8"/>
      <c r="J3208" s="7"/>
    </row>
    <row r="3209" spans="1:10" x14ac:dyDescent="0.3">
      <c r="A3209" s="7"/>
      <c r="D3209" s="8"/>
      <c r="J3209" s="7"/>
    </row>
    <row r="3210" spans="1:10" x14ac:dyDescent="0.3">
      <c r="A3210" s="7"/>
      <c r="D3210" s="8"/>
      <c r="J3210" s="7"/>
    </row>
    <row r="3211" spans="1:10" x14ac:dyDescent="0.3">
      <c r="A3211" s="7"/>
      <c r="D3211" s="8"/>
      <c r="J3211" s="7"/>
    </row>
    <row r="3212" spans="1:10" x14ac:dyDescent="0.3">
      <c r="A3212" s="7"/>
      <c r="D3212" s="8"/>
      <c r="J3212" s="7"/>
    </row>
    <row r="3213" spans="1:10" x14ac:dyDescent="0.3">
      <c r="A3213" s="7"/>
      <c r="D3213" s="8"/>
      <c r="J3213" s="7"/>
    </row>
    <row r="3214" spans="1:10" x14ac:dyDescent="0.3">
      <c r="A3214" s="7"/>
      <c r="D3214" s="8"/>
      <c r="J3214" s="7"/>
    </row>
    <row r="3215" spans="1:10" x14ac:dyDescent="0.3">
      <c r="A3215" s="7"/>
      <c r="D3215" s="8"/>
      <c r="J3215" s="7"/>
    </row>
    <row r="3216" spans="1:10" x14ac:dyDescent="0.3">
      <c r="A3216" s="7"/>
      <c r="D3216" s="8"/>
      <c r="J3216" s="7"/>
    </row>
    <row r="3217" spans="1:10" x14ac:dyDescent="0.3">
      <c r="A3217" s="7"/>
      <c r="D3217" s="8"/>
      <c r="J3217" s="7"/>
    </row>
    <row r="3218" spans="1:10" x14ac:dyDescent="0.3">
      <c r="A3218" s="7"/>
      <c r="D3218" s="8"/>
      <c r="J3218" s="7"/>
    </row>
    <row r="3219" spans="1:10" x14ac:dyDescent="0.3">
      <c r="A3219" s="7"/>
      <c r="D3219" s="8"/>
      <c r="J3219" s="7"/>
    </row>
    <row r="3220" spans="1:10" x14ac:dyDescent="0.3">
      <c r="A3220" s="7"/>
      <c r="D3220" s="8"/>
      <c r="J3220" s="7"/>
    </row>
    <row r="3221" spans="1:10" x14ac:dyDescent="0.3">
      <c r="A3221" s="7"/>
      <c r="D3221" s="8"/>
      <c r="J3221" s="7"/>
    </row>
    <row r="3222" spans="1:10" x14ac:dyDescent="0.3">
      <c r="A3222" s="7"/>
      <c r="D3222" s="8"/>
      <c r="J3222" s="7"/>
    </row>
    <row r="3223" spans="1:10" x14ac:dyDescent="0.3">
      <c r="A3223" s="7"/>
      <c r="D3223" s="8"/>
      <c r="J3223" s="7"/>
    </row>
    <row r="3224" spans="1:10" x14ac:dyDescent="0.3">
      <c r="A3224" s="7"/>
      <c r="D3224" s="8"/>
      <c r="J3224" s="7"/>
    </row>
    <row r="3225" spans="1:10" x14ac:dyDescent="0.3">
      <c r="A3225" s="7"/>
      <c r="D3225" s="8"/>
      <c r="J3225" s="7"/>
    </row>
    <row r="3226" spans="1:10" x14ac:dyDescent="0.3">
      <c r="A3226" s="7"/>
      <c r="D3226" s="8"/>
      <c r="J3226" s="7"/>
    </row>
    <row r="3227" spans="1:10" x14ac:dyDescent="0.3">
      <c r="A3227" s="7"/>
      <c r="D3227" s="8"/>
      <c r="J3227" s="7"/>
    </row>
    <row r="3228" spans="1:10" x14ac:dyDescent="0.3">
      <c r="A3228" s="7"/>
      <c r="D3228" s="8"/>
      <c r="J3228" s="7"/>
    </row>
    <row r="3229" spans="1:10" x14ac:dyDescent="0.3">
      <c r="A3229" s="7"/>
      <c r="D3229" s="8"/>
      <c r="J3229" s="7"/>
    </row>
    <row r="3230" spans="1:10" x14ac:dyDescent="0.3">
      <c r="A3230" s="7"/>
      <c r="D3230" s="8"/>
      <c r="J3230" s="7"/>
    </row>
    <row r="3231" spans="1:10" x14ac:dyDescent="0.3">
      <c r="A3231" s="7"/>
      <c r="D3231" s="8"/>
      <c r="J3231" s="7"/>
    </row>
    <row r="3232" spans="1:10" x14ac:dyDescent="0.3">
      <c r="A3232" s="7"/>
      <c r="D3232" s="8"/>
      <c r="J3232" s="7"/>
    </row>
    <row r="3233" spans="1:10" x14ac:dyDescent="0.3">
      <c r="A3233" s="7"/>
      <c r="D3233" s="8"/>
      <c r="J3233" s="7"/>
    </row>
    <row r="3234" spans="1:10" x14ac:dyDescent="0.3">
      <c r="A3234" s="7"/>
      <c r="D3234" s="8"/>
      <c r="J3234" s="7"/>
    </row>
    <row r="3235" spans="1:10" x14ac:dyDescent="0.3">
      <c r="A3235" s="7"/>
      <c r="D3235" s="8"/>
      <c r="J3235" s="7"/>
    </row>
  </sheetData>
  <conditionalFormatting sqref="A3:A4003">
    <cfRule type="expression" dxfId="88" priority="2">
      <formula>AND($F3="NO",INT($A3)&gt;0,INT($A3)&lt;TODAY())</formula>
    </cfRule>
  </conditionalFormatting>
  <conditionalFormatting sqref="K3:K4003">
    <cfRule type="expression" dxfId="87" priority="1">
      <formula>AND($F3="NO",INT($K3)&gt;0,INT($K3)&lt;TODAY())</formula>
    </cfRule>
  </conditionalFormatting>
  <dataValidations count="5">
    <dataValidation type="list" allowBlank="1" showInputMessage="1" showErrorMessage="1" sqref="C3:C3235" xr:uid="{8D333D9E-3A6B-4035-BA9B-297039E11EC4}">
      <formula1>elCategorie</formula1>
    </dataValidation>
    <dataValidation type="list" allowBlank="1" showInputMessage="1" showErrorMessage="1" sqref="E3:E3235" xr:uid="{4EF6A02E-9C7A-49A5-BC7B-468A130B0807}">
      <formula1>elStato</formula1>
    </dataValidation>
    <dataValidation type="list" allowBlank="1" showInputMessage="1" showErrorMessage="1" sqref="F3:F3235" xr:uid="{BB11DB7C-48A3-4DA5-9084-6D9027652CC3}">
      <formula1>elFatto</formula1>
    </dataValidation>
    <dataValidation type="list" allowBlank="1" showInputMessage="1" showErrorMessage="1" sqref="G3:G3235" xr:uid="{9CFFEA64-0E16-4416-976B-720B410D9DA0}">
      <formula1>elConto</formula1>
    </dataValidation>
    <dataValidation type="list" allowBlank="1" showInputMessage="1" showErrorMessage="1" sqref="H3:H3235" xr:uid="{FB2BED14-6575-4F8B-B29D-5173D5E510AC}">
      <formula1>elPagamento</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F0F4C-D41C-4B3C-A061-3C4575BE0F73}">
  <dimension ref="A1:CR104"/>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defaultRowHeight="14.4" x14ac:dyDescent="0.3"/>
  <cols>
    <col min="1" max="1" width="38.77734375" style="5" customWidth="1"/>
    <col min="2" max="2" width="40.77734375" style="5" customWidth="1"/>
    <col min="3" max="16" width="14.77734375" style="5" customWidth="1"/>
    <col min="17" max="108" width="15.21875" style="5" bestFit="1" customWidth="1"/>
    <col min="109" max="109" width="17.21875" style="5" bestFit="1" customWidth="1"/>
    <col min="110" max="16384" width="8.88671875" style="5"/>
  </cols>
  <sheetData>
    <row r="1" spans="1:14" ht="34.049999999999997" customHeight="1" x14ac:dyDescent="0.3">
      <c r="A1" s="12" t="s">
        <v>102</v>
      </c>
      <c r="B1" s="11"/>
      <c r="C1" s="11"/>
      <c r="D1" s="11"/>
      <c r="E1" s="11"/>
      <c r="F1" s="11"/>
      <c r="G1" s="11"/>
      <c r="H1" s="11"/>
      <c r="I1" s="11"/>
      <c r="J1" s="11"/>
      <c r="K1" s="11"/>
      <c r="L1" s="11"/>
      <c r="M1" s="11"/>
      <c r="N1" s="11"/>
    </row>
    <row r="2" spans="1:14" ht="15" customHeight="1" x14ac:dyDescent="0.3">
      <c r="A2" s="14" t="s">
        <v>236</v>
      </c>
    </row>
    <row r="3" spans="1:14" ht="15" customHeight="1" x14ac:dyDescent="0.3">
      <c r="A3" s="14" t="s">
        <v>237</v>
      </c>
    </row>
    <row r="4" spans="1:14" ht="19.95" customHeight="1" x14ac:dyDescent="0.3">
      <c r="A4" s="18" t="s">
        <v>103</v>
      </c>
      <c r="B4" s="17">
        <f ca="1">TODAY()-WEEKDAY(TODAY(),3)</f>
        <v>46230</v>
      </c>
      <c r="C4" s="17">
        <f t="shared" ref="C4:N4" ca="1" si="0">B4+7</f>
        <v>46237</v>
      </c>
      <c r="D4" s="17">
        <f t="shared" ca="1" si="0"/>
        <v>46244</v>
      </c>
      <c r="E4" s="17">
        <f t="shared" ca="1" si="0"/>
        <v>46251</v>
      </c>
      <c r="F4" s="17">
        <f t="shared" ca="1" si="0"/>
        <v>46258</v>
      </c>
      <c r="G4" s="17">
        <f t="shared" ca="1" si="0"/>
        <v>46265</v>
      </c>
      <c r="H4" s="17">
        <f t="shared" ca="1" si="0"/>
        <v>46272</v>
      </c>
      <c r="I4" s="17">
        <f t="shared" ca="1" si="0"/>
        <v>46279</v>
      </c>
      <c r="J4" s="17">
        <f t="shared" ca="1" si="0"/>
        <v>46286</v>
      </c>
      <c r="K4" s="17">
        <f t="shared" ca="1" si="0"/>
        <v>46293</v>
      </c>
      <c r="L4" s="17">
        <f t="shared" ca="1" si="0"/>
        <v>46300</v>
      </c>
      <c r="M4" s="17">
        <f t="shared" ca="1" si="0"/>
        <v>46307</v>
      </c>
      <c r="N4" s="17">
        <f t="shared" ca="1" si="0"/>
        <v>46314</v>
      </c>
    </row>
    <row r="5" spans="1:14" hidden="1" x14ac:dyDescent="0.3">
      <c r="A5" s="4" t="s">
        <v>104</v>
      </c>
      <c r="B5" s="5" t="str">
        <f t="shared" ref="B5:N5" ca="1" si="1">YEAR((B4-WEEKDAY(B4,3)))&amp;"-"&amp;RIGHT("0"&amp;MONTH((B4-WEEKDAY(B4,3))),2)&amp;"-"&amp;RIGHT("0"&amp;DAY((B4-WEEKDAY(B4,3))),2)&amp;" (S"&amp;RIGHT("0"&amp;_xlfn.ISOWEEKNUM(B4),2)&amp;")"</f>
        <v>2026-07-27 (S31)</v>
      </c>
      <c r="C5" s="5" t="str">
        <f t="shared" ca="1" si="1"/>
        <v>2026-08-03 (S32)</v>
      </c>
      <c r="D5" s="5" t="str">
        <f t="shared" ca="1" si="1"/>
        <v>2026-08-10 (S33)</v>
      </c>
      <c r="E5" s="5" t="str">
        <f t="shared" ca="1" si="1"/>
        <v>2026-08-17 (S34)</v>
      </c>
      <c r="F5" s="5" t="str">
        <f t="shared" ca="1" si="1"/>
        <v>2026-08-24 (S35)</v>
      </c>
      <c r="G5" s="5" t="str">
        <f t="shared" ca="1" si="1"/>
        <v>2026-08-31 (S36)</v>
      </c>
      <c r="H5" s="5" t="str">
        <f t="shared" ca="1" si="1"/>
        <v>2026-09-07 (S37)</v>
      </c>
      <c r="I5" s="5" t="str">
        <f t="shared" ca="1" si="1"/>
        <v>2026-09-14 (S38)</v>
      </c>
      <c r="J5" s="5" t="str">
        <f t="shared" ca="1" si="1"/>
        <v>2026-09-21 (S39)</v>
      </c>
      <c r="K5" s="5" t="str">
        <f t="shared" ca="1" si="1"/>
        <v>2026-09-28 (S40)</v>
      </c>
      <c r="L5" s="5" t="str">
        <f t="shared" ca="1" si="1"/>
        <v>2026-10-05 (S41)</v>
      </c>
      <c r="M5" s="5" t="str">
        <f t="shared" ca="1" si="1"/>
        <v>2026-10-12 (S42)</v>
      </c>
      <c r="N5" s="5" t="str">
        <f t="shared" ca="1" si="1"/>
        <v>2026-10-19 (S43)</v>
      </c>
    </row>
    <row r="6" spans="1:14" x14ac:dyDescent="0.3">
      <c r="A6" s="22" t="s">
        <v>105</v>
      </c>
      <c r="B6" s="20">
        <f ca="1">SUMIFS(Movimenti[IMPORTO],Movimenti[SETTIMANA],B$5,Movimenti[CONTO],"OPERATIVO",Movimenti[E/U],"ENTRATE",Movimenti[FATTO],"NO")</f>
        <v>0</v>
      </c>
      <c r="C6" s="20">
        <f ca="1">SUMIFS(Movimenti[IMPORTO],Movimenti[SETTIMANA],C$5,Movimenti[CONTO],"OPERATIVO",Movimenti[E/U],"ENTRATE",Movimenti[FATTO],"NO")</f>
        <v>22000</v>
      </c>
      <c r="D6" s="20">
        <f ca="1">SUMIFS(Movimenti[IMPORTO],Movimenti[SETTIMANA],D$5,Movimenti[CONTO],"OPERATIVO",Movimenti[E/U],"ENTRATE",Movimenti[FATTO],"NO")</f>
        <v>16800</v>
      </c>
      <c r="E6" s="20">
        <f ca="1">SUMIFS(Movimenti[IMPORTO],Movimenti[SETTIMANA],E$5,Movimenti[CONTO],"OPERATIVO",Movimenti[E/U],"ENTRATE",Movimenti[FATTO],"NO")</f>
        <v>9500</v>
      </c>
      <c r="F6" s="20">
        <f ca="1">SUMIFS(Movimenti[IMPORTO],Movimenti[SETTIMANA],F$5,Movimenti[CONTO],"OPERATIVO",Movimenti[E/U],"ENTRATE",Movimenti[FATTO],"NO")</f>
        <v>22000</v>
      </c>
      <c r="G6" s="20">
        <f ca="1">SUMIFS(Movimenti[IMPORTO],Movimenti[SETTIMANA],G$5,Movimenti[CONTO],"OPERATIVO",Movimenti[E/U],"ENTRATE",Movimenti[FATTO],"NO")</f>
        <v>14000</v>
      </c>
      <c r="H6" s="20">
        <f ca="1">SUMIFS(Movimenti[IMPORTO],Movimenti[SETTIMANA],H$5,Movimenti[CONTO],"OPERATIVO",Movimenti[E/U],"ENTRATE",Movimenti[FATTO],"NO")</f>
        <v>25000</v>
      </c>
      <c r="I6" s="20">
        <f ca="1">SUMIFS(Movimenti[IMPORTO],Movimenti[SETTIMANA],I$5,Movimenti[CONTO],"OPERATIVO",Movimenti[E/U],"ENTRATE",Movimenti[FATTO],"NO")</f>
        <v>49500</v>
      </c>
      <c r="J6" s="20">
        <f ca="1">SUMIFS(Movimenti[IMPORTO],Movimenti[SETTIMANA],J$5,Movimenti[CONTO],"OPERATIVO",Movimenti[E/U],"ENTRATE",Movimenti[FATTO],"NO")</f>
        <v>48000</v>
      </c>
      <c r="K6" s="20">
        <f ca="1">SUMIFS(Movimenti[IMPORTO],Movimenti[SETTIMANA],K$5,Movimenti[CONTO],"OPERATIVO",Movimenti[E/U],"ENTRATE",Movimenti[FATTO],"NO")</f>
        <v>21000</v>
      </c>
      <c r="L6" s="20">
        <f ca="1">SUMIFS(Movimenti[IMPORTO],Movimenti[SETTIMANA],L$5,Movimenti[CONTO],"OPERATIVO",Movimenti[E/U],"ENTRATE",Movimenti[FATTO],"NO")</f>
        <v>15000</v>
      </c>
      <c r="M6" s="20">
        <f ca="1">SUMIFS(Movimenti[IMPORTO],Movimenti[SETTIMANA],M$5,Movimenti[CONTO],"OPERATIVO",Movimenti[E/U],"ENTRATE",Movimenti[FATTO],"NO")</f>
        <v>16400</v>
      </c>
      <c r="N6" s="20">
        <f ca="1">SUMIFS(Movimenti[IMPORTO],Movimenti[SETTIMANA],N$5,Movimenti[CONTO],"OPERATIVO",Movimenti[E/U],"ENTRATE",Movimenti[FATTO],"NO")</f>
        <v>0</v>
      </c>
    </row>
    <row r="7" spans="1:14" x14ac:dyDescent="0.3">
      <c r="A7" s="22" t="s">
        <v>106</v>
      </c>
      <c r="B7" s="21">
        <f ca="1">SUMIFS(Movimenti[IMPORTO],Movimenti[SETTIMANA],B$5,Movimenti[CONTO],"OPERATIVO",Movimenti[E/U],"USCITE",Movimenti[FATTO],"NO")</f>
        <v>0</v>
      </c>
      <c r="C7" s="21">
        <f ca="1">SUMIFS(Movimenti[IMPORTO],Movimenti[SETTIMANA],C$5,Movimenti[CONTO],"OPERATIVO",Movimenti[E/U],"USCITE",Movimenti[FATTO],"NO")</f>
        <v>-42500</v>
      </c>
      <c r="D7" s="21">
        <f ca="1">SUMIFS(Movimenti[IMPORTO],Movimenti[SETTIMANA],D$5,Movimenti[CONTO],"OPERATIVO",Movimenti[E/U],"USCITE",Movimenti[FATTO],"NO")</f>
        <v>-13900</v>
      </c>
      <c r="E7" s="21">
        <f ca="1">SUMIFS(Movimenti[IMPORTO],Movimenti[SETTIMANA],E$5,Movimenti[CONTO],"OPERATIVO",Movimenti[E/U],"USCITE",Movimenti[FATTO],"NO")</f>
        <v>-4900</v>
      </c>
      <c r="F7" s="21">
        <f ca="1">SUMIFS(Movimenti[IMPORTO],Movimenti[SETTIMANA],F$5,Movimenti[CONTO],"OPERATIVO",Movimenti[E/U],"USCITE",Movimenti[FATTO],"NO")</f>
        <v>-8700</v>
      </c>
      <c r="G7" s="21">
        <f ca="1">SUMIFS(Movimenti[IMPORTO],Movimenti[SETTIMANA],G$5,Movimenti[CONTO],"OPERATIVO",Movimenti[E/U],"USCITE",Movimenti[FATTO],"NO")</f>
        <v>-62000</v>
      </c>
      <c r="H7" s="21">
        <f ca="1">SUMIFS(Movimenti[IMPORTO],Movimenti[SETTIMANA],H$5,Movimenti[CONTO],"OPERATIVO",Movimenti[E/U],"USCITE",Movimenti[FATTO],"NO")</f>
        <v>-12700</v>
      </c>
      <c r="I7" s="21">
        <f ca="1">SUMIFS(Movimenti[IMPORTO],Movimenti[SETTIMANA],I$5,Movimenti[CONTO],"OPERATIVO",Movimenti[E/U],"USCITE",Movimenti[FATTO],"NO")</f>
        <v>-1850</v>
      </c>
      <c r="J7" s="21">
        <f ca="1">SUMIFS(Movimenti[IMPORTO],Movimenti[SETTIMANA],J$5,Movimenti[CONTO],"OPERATIVO",Movimenti[E/U],"USCITE",Movimenti[FATTO],"NO")</f>
        <v>-3050</v>
      </c>
      <c r="K7" s="21">
        <f ca="1">SUMIFS(Movimenti[IMPORTO],Movimenti[SETTIMANA],K$5,Movimenti[CONTO],"OPERATIVO",Movimenti[E/U],"USCITE",Movimenti[FATTO],"NO")</f>
        <v>-41100</v>
      </c>
      <c r="L7" s="21">
        <f ca="1">SUMIFS(Movimenti[IMPORTO],Movimenti[SETTIMANA],L$5,Movimenti[CONTO],"OPERATIVO",Movimenti[E/U],"USCITE",Movimenti[FATTO],"NO")</f>
        <v>-11000</v>
      </c>
      <c r="M7" s="21">
        <f ca="1">SUMIFS(Movimenti[IMPORTO],Movimenti[SETTIMANA],M$5,Movimenti[CONTO],"OPERATIVO",Movimenti[E/U],"USCITE",Movimenti[FATTO],"NO")</f>
        <v>-15000</v>
      </c>
      <c r="N7" s="21">
        <f ca="1">SUMIFS(Movimenti[IMPORTO],Movimenti[SETTIMANA],N$5,Movimenti[CONTO],"OPERATIVO",Movimenti[E/U],"USCITE",Movimenti[FATTO],"NO")</f>
        <v>-4900</v>
      </c>
    </row>
    <row r="8" spans="1:14" x14ac:dyDescent="0.3">
      <c r="A8" s="19" t="s">
        <v>107</v>
      </c>
      <c r="B8" s="23">
        <f t="shared" ref="B8:N8" ca="1" si="2">B6+B7</f>
        <v>0</v>
      </c>
      <c r="C8" s="23">
        <f t="shared" ca="1" si="2"/>
        <v>-20500</v>
      </c>
      <c r="D8" s="23">
        <f t="shared" ca="1" si="2"/>
        <v>2900</v>
      </c>
      <c r="E8" s="23">
        <f t="shared" ca="1" si="2"/>
        <v>4600</v>
      </c>
      <c r="F8" s="23">
        <f t="shared" ca="1" si="2"/>
        <v>13300</v>
      </c>
      <c r="G8" s="23">
        <f t="shared" ca="1" si="2"/>
        <v>-48000</v>
      </c>
      <c r="H8" s="23">
        <f t="shared" ca="1" si="2"/>
        <v>12300</v>
      </c>
      <c r="I8" s="23">
        <f t="shared" ca="1" si="2"/>
        <v>47650</v>
      </c>
      <c r="J8" s="23">
        <f t="shared" ca="1" si="2"/>
        <v>44950</v>
      </c>
      <c r="K8" s="23">
        <f t="shared" ca="1" si="2"/>
        <v>-20100</v>
      </c>
      <c r="L8" s="23">
        <f t="shared" ca="1" si="2"/>
        <v>4000</v>
      </c>
      <c r="M8" s="23">
        <f t="shared" ca="1" si="2"/>
        <v>1400</v>
      </c>
      <c r="N8" s="23">
        <f t="shared" ca="1" si="2"/>
        <v>-4900</v>
      </c>
    </row>
    <row r="9" spans="1:14" ht="22.05" customHeight="1" x14ac:dyDescent="0.3">
      <c r="A9" s="26" t="s">
        <v>108</v>
      </c>
      <c r="B9" s="27">
        <f ca="1">saldoOperativo+B8</f>
        <v>45000</v>
      </c>
      <c r="C9" s="27">
        <f t="shared" ref="C9:N9" ca="1" si="3">B9+C8</f>
        <v>24500</v>
      </c>
      <c r="D9" s="27">
        <f t="shared" ca="1" si="3"/>
        <v>27400</v>
      </c>
      <c r="E9" s="27">
        <f t="shared" ca="1" si="3"/>
        <v>32000</v>
      </c>
      <c r="F9" s="27">
        <f t="shared" ca="1" si="3"/>
        <v>45300</v>
      </c>
      <c r="G9" s="27">
        <f t="shared" ca="1" si="3"/>
        <v>-2700</v>
      </c>
      <c r="H9" s="27">
        <f t="shared" ca="1" si="3"/>
        <v>9600</v>
      </c>
      <c r="I9" s="27">
        <f t="shared" ca="1" si="3"/>
        <v>57250</v>
      </c>
      <c r="J9" s="27">
        <f t="shared" ca="1" si="3"/>
        <v>102200</v>
      </c>
      <c r="K9" s="27">
        <f t="shared" ca="1" si="3"/>
        <v>82100</v>
      </c>
      <c r="L9" s="27">
        <f t="shared" ca="1" si="3"/>
        <v>86100</v>
      </c>
      <c r="M9" s="27">
        <f t="shared" ca="1" si="3"/>
        <v>87500</v>
      </c>
      <c r="N9" s="27">
        <f t="shared" ca="1" si="3"/>
        <v>82600</v>
      </c>
    </row>
    <row r="10" spans="1:14" x14ac:dyDescent="0.3">
      <c r="A10" s="28" t="s">
        <v>109</v>
      </c>
      <c r="B10" s="29" t="str">
        <f t="shared" ref="B10:N10" ca="1" si="4">IF(B9&lt;sogliaConto,"ATTENZIONE","ok")</f>
        <v>ok</v>
      </c>
      <c r="C10" s="29" t="str">
        <f t="shared" ca="1" si="4"/>
        <v>ok</v>
      </c>
      <c r="D10" s="29" t="str">
        <f t="shared" ca="1" si="4"/>
        <v>ok</v>
      </c>
      <c r="E10" s="29" t="str">
        <f t="shared" ca="1" si="4"/>
        <v>ok</v>
      </c>
      <c r="F10" s="29" t="str">
        <f t="shared" ca="1" si="4"/>
        <v>ok</v>
      </c>
      <c r="G10" s="29" t="str">
        <f t="shared" ca="1" si="4"/>
        <v>ATTENZIONE</v>
      </c>
      <c r="H10" s="29" t="str">
        <f t="shared" ca="1" si="4"/>
        <v>ATTENZIONE</v>
      </c>
      <c r="I10" s="29" t="str">
        <f t="shared" ca="1" si="4"/>
        <v>ok</v>
      </c>
      <c r="J10" s="29" t="str">
        <f t="shared" ca="1" si="4"/>
        <v>ok</v>
      </c>
      <c r="K10" s="29" t="str">
        <f t="shared" ca="1" si="4"/>
        <v>ok</v>
      </c>
      <c r="L10" s="29" t="str">
        <f t="shared" ca="1" si="4"/>
        <v>ok</v>
      </c>
      <c r="M10" s="29" t="str">
        <f t="shared" ca="1" si="4"/>
        <v>ok</v>
      </c>
      <c r="N10" s="29" t="str">
        <f t="shared" ca="1" si="4"/>
        <v>ok</v>
      </c>
    </row>
    <row r="12" spans="1:14" ht="30" customHeight="1" x14ac:dyDescent="0.5">
      <c r="A12" s="30" t="s">
        <v>110</v>
      </c>
      <c r="B12" s="31">
        <f ca="1">MIN(B9:N9)</f>
        <v>-2700</v>
      </c>
    </row>
    <row r="13" spans="1:14" x14ac:dyDescent="0.3">
      <c r="A13" s="32" t="s">
        <v>120</v>
      </c>
      <c r="B13" s="33">
        <f ca="1">INDEX(B4:N4,MATCH(B12,B9:N9,0))</f>
        <v>46265</v>
      </c>
    </row>
    <row r="15" spans="1:14" ht="19.05" customHeight="1" x14ac:dyDescent="0.3">
      <c r="A15" s="38" t="s">
        <v>121</v>
      </c>
      <c r="B15" s="34">
        <f ca="1">COUNTIFS(Movimenti[ORIZZONTE],"IN RITARDO")</f>
        <v>0</v>
      </c>
      <c r="C15" s="35">
        <f ca="1">SUMIFS(Movimenti[IMPORTO],Movimenti[ORIZZONTE],"IN RITARDO")</f>
        <v>0</v>
      </c>
      <c r="D15" s="39" t="str">
        <f ca="1">IF(B15=0,"tutto in ordine: non è rimasto indietro niente","righe con una data già passata e ancora da eseguire. Vai in MOVIMENTI, filtra ORIZZONTE su IN RITARDO e sposta la data avanti: finché restano indietro non entrano in queste 13 settimane")</f>
        <v>tutto in ordine: non è rimasto indietro niente</v>
      </c>
    </row>
    <row r="16" spans="1:14" ht="19.05" customHeight="1" x14ac:dyDescent="0.3">
      <c r="A16" s="36" t="s">
        <v>239</v>
      </c>
      <c r="B16" s="40">
        <f ca="1">SUMPRODUCT(--(Movimenti[AREA]=""))+SUMPRODUCT((Movimenti[FATTO]="SI")*(INT(Movimenti[DATA MOVIMENTO])&gt;TODAY()))+MAX(0,COUNTA(MOVIMENTI!$A:$A)-2-ROWS(Movimenti[DATA MOVIMENTO]))</f>
        <v>0</v>
      </c>
      <c r="C16" s="41"/>
      <c r="D16" s="37" t="str">
        <f ca="1">IF(IFERROR(ABS(SUMIFS(Movimenti[IMPORTO],Movimenti[CONTO],"OPERATIVO",Movimenti[NELLE 13 SETTIMANE],"SI")-GETPIVOTDATA("CASSA",'13 SETTIMANE'!$A$36))&gt;0.5,FALSE),"le tabelle in fondo ai fogli sono rimaste indietro: premi Dati, Aggiorna tutto (oppure chiudi e riapri il file)",IF(AND(ROWS(Movimenti[DATA MOVIMENTO])&gt;20,SUMPRODUCT((Movimenti[FATTO]="NO")*(INT(Movimenti[DATA MOVIMENTO])&gt;=TODAY()))=0),"nella tabella non c'è più niente da qui in avanti. Se stai guardando i movimenti di esempio, sono ormai passati: cancellali e scrivi i tuoi (foglio ISTRUZIONI, voce Come parti coi tuoi dati) e il file riparte da solo.",IF(B16=0,"nessuna riga da controllare, e le tabelle in fondo sono aggiornate",IF(MAX(0,COUNTA(MOVIMENTI!$A:$A)-2-ROWS(Movimenti[DATA MOVIMENTO]))&gt;0,"ci sono righe scritte SOTTO la tabella invece che dentro: non entrano in nessun conto. Tagliale e incollale sull'ultima riga della tabella, senza lasciare righe vuote in mezzo. ","")&amp;IF(SUMPRODUCT(--(Movimenti[AREA]=""))&gt;0,"ci sono righe con una categoria che MATRICI non riconosce: entrano nei saldi ma non nei rendiconti. ","")&amp;IF(SUMPRODUCT((Movimenti[FATTO]="SI")*(INT(Movimenti[DATA MOVIMENTO])&gt;TODAY()))&gt;0,"ci sono righe segnate SI con una data futura: o togli il SI, o porta la data a quando i soldi si sono mossi davvero.",""))))</f>
        <v>nessuna riga da controllare, e le tabelle in fondo sono aggiornate</v>
      </c>
    </row>
    <row r="17" spans="1:14" hidden="1" x14ac:dyDescent="0.3">
      <c r="A17" s="5" t="s">
        <v>233</v>
      </c>
      <c r="B17" s="5">
        <f t="shared" ref="B17:N17" si="5">sogliaConto</f>
        <v>20000</v>
      </c>
      <c r="C17" s="5">
        <f t="shared" si="5"/>
        <v>20000</v>
      </c>
      <c r="D17" s="5">
        <f t="shared" si="5"/>
        <v>20000</v>
      </c>
      <c r="E17" s="5">
        <f t="shared" si="5"/>
        <v>20000</v>
      </c>
      <c r="F17" s="5">
        <f t="shared" si="5"/>
        <v>20000</v>
      </c>
      <c r="G17" s="5">
        <f t="shared" si="5"/>
        <v>20000</v>
      </c>
      <c r="H17" s="5">
        <f t="shared" si="5"/>
        <v>20000</v>
      </c>
      <c r="I17" s="5">
        <f t="shared" si="5"/>
        <v>20000</v>
      </c>
      <c r="J17" s="5">
        <f t="shared" si="5"/>
        <v>20000</v>
      </c>
      <c r="K17" s="5">
        <f t="shared" si="5"/>
        <v>20000</v>
      </c>
      <c r="L17" s="5">
        <f t="shared" si="5"/>
        <v>20000</v>
      </c>
      <c r="M17" s="5">
        <f t="shared" si="5"/>
        <v>20000</v>
      </c>
      <c r="N17" s="5">
        <f t="shared" si="5"/>
        <v>20000</v>
      </c>
    </row>
    <row r="18" spans="1:14" ht="22.05" customHeight="1" x14ac:dyDescent="0.3">
      <c r="A18" s="42" t="s">
        <v>234</v>
      </c>
    </row>
    <row r="19" spans="1:14" ht="19.95" customHeight="1" x14ac:dyDescent="0.3"/>
    <row r="20" spans="1:14" ht="19.95" customHeight="1" x14ac:dyDescent="0.3"/>
    <row r="21" spans="1:14" ht="19.95" customHeight="1" x14ac:dyDescent="0.3"/>
    <row r="22" spans="1:14" ht="19.95" customHeight="1" x14ac:dyDescent="0.3"/>
    <row r="23" spans="1:14" ht="19.95" customHeight="1" x14ac:dyDescent="0.3"/>
    <row r="24" spans="1:14" ht="19.95" customHeight="1" x14ac:dyDescent="0.3"/>
    <row r="25" spans="1:14" ht="19.95" customHeight="1" x14ac:dyDescent="0.3"/>
    <row r="26" spans="1:14" ht="19.95" customHeight="1" x14ac:dyDescent="0.3"/>
    <row r="27" spans="1:14" ht="19.95" customHeight="1" x14ac:dyDescent="0.3"/>
    <row r="28" spans="1:14" ht="19.95" customHeight="1" x14ac:dyDescent="0.3"/>
    <row r="29" spans="1:14" ht="19.95" customHeight="1" x14ac:dyDescent="0.3"/>
    <row r="30" spans="1:14" ht="19.95" customHeight="1" x14ac:dyDescent="0.3"/>
    <row r="31" spans="1:14" ht="19.95" customHeight="1" x14ac:dyDescent="0.3"/>
    <row r="32" spans="1:14" ht="19.95" customHeight="1" x14ac:dyDescent="0.3"/>
    <row r="33" spans="1:96" ht="19.95" customHeight="1" x14ac:dyDescent="0.3"/>
    <row r="34" spans="1:96" ht="19.95" customHeight="1" x14ac:dyDescent="0.3"/>
    <row r="35" spans="1:96" ht="19.95" customHeight="1" x14ac:dyDescent="0.3"/>
    <row r="36" spans="1:96" x14ac:dyDescent="0.3">
      <c r="A36" s="77" t="s">
        <v>30</v>
      </c>
      <c r="B36" s="78" t="s">
        <v>31</v>
      </c>
      <c r="D36" s="73" t="s">
        <v>245</v>
      </c>
    </row>
    <row r="37" spans="1:96" x14ac:dyDescent="0.3">
      <c r="A37" s="79" t="s">
        <v>206</v>
      </c>
      <c r="B37" s="78" t="s">
        <v>28</v>
      </c>
    </row>
    <row r="39" spans="1:96" x14ac:dyDescent="0.3">
      <c r="A39" s="77" t="s">
        <v>113</v>
      </c>
      <c r="B39" s="78"/>
      <c r="C39" s="77" t="s">
        <v>54</v>
      </c>
      <c r="D39" s="78"/>
      <c r="E39" s="78"/>
      <c r="F39" s="78"/>
      <c r="G39" s="78"/>
      <c r="H39" s="78"/>
      <c r="I39" s="78"/>
      <c r="J39" s="78"/>
      <c r="K39" s="78"/>
      <c r="L39" s="78"/>
      <c r="M39" s="78"/>
      <c r="N39" s="78"/>
      <c r="O39" s="78"/>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row>
    <row r="40" spans="1:96" x14ac:dyDescent="0.3">
      <c r="A40" s="77" t="s">
        <v>53</v>
      </c>
      <c r="B40" s="77" t="s">
        <v>48</v>
      </c>
      <c r="C40" s="78" t="s">
        <v>254</v>
      </c>
      <c r="D40" s="78" t="s">
        <v>255</v>
      </c>
      <c r="E40" s="78" t="s">
        <v>256</v>
      </c>
      <c r="F40" s="78" t="s">
        <v>257</v>
      </c>
      <c r="G40" s="78" t="s">
        <v>258</v>
      </c>
      <c r="H40" s="78" t="s">
        <v>259</v>
      </c>
      <c r="I40" s="78" t="s">
        <v>260</v>
      </c>
      <c r="J40" s="78" t="s">
        <v>261</v>
      </c>
      <c r="K40" s="78" t="s">
        <v>262</v>
      </c>
      <c r="L40" s="78" t="s">
        <v>263</v>
      </c>
      <c r="M40" s="78" t="s">
        <v>264</v>
      </c>
      <c r="N40" s="78" t="s">
        <v>265</v>
      </c>
      <c r="O40" s="78" t="s">
        <v>112</v>
      </c>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row>
    <row r="41" spans="1:96" x14ac:dyDescent="0.3">
      <c r="A41" s="78" t="s">
        <v>114</v>
      </c>
      <c r="B41" s="78" t="s">
        <v>171</v>
      </c>
      <c r="C41" s="80"/>
      <c r="D41" s="80"/>
      <c r="E41" s="80"/>
      <c r="F41" s="80"/>
      <c r="G41" s="80"/>
      <c r="H41" s="80"/>
      <c r="I41" s="80"/>
      <c r="J41" s="80">
        <v>18000</v>
      </c>
      <c r="K41" s="80"/>
      <c r="L41" s="80"/>
      <c r="M41" s="80"/>
      <c r="N41" s="80"/>
      <c r="O41" s="80">
        <v>18000</v>
      </c>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row>
    <row r="42" spans="1:96" x14ac:dyDescent="0.3">
      <c r="A42" s="78"/>
      <c r="B42" s="78" t="s">
        <v>167</v>
      </c>
      <c r="C42" s="80"/>
      <c r="D42" s="80"/>
      <c r="E42" s="80"/>
      <c r="F42" s="80"/>
      <c r="G42" s="80"/>
      <c r="H42" s="80"/>
      <c r="I42" s="80">
        <v>30000</v>
      </c>
      <c r="J42" s="80"/>
      <c r="K42" s="80"/>
      <c r="L42" s="80"/>
      <c r="M42" s="80"/>
      <c r="N42" s="80"/>
      <c r="O42" s="80">
        <v>30000</v>
      </c>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row>
    <row r="43" spans="1:96" x14ac:dyDescent="0.3">
      <c r="A43" s="78"/>
      <c r="B43" s="78" t="s">
        <v>75</v>
      </c>
      <c r="C43" s="80">
        <v>22000</v>
      </c>
      <c r="D43" s="80"/>
      <c r="E43" s="80"/>
      <c r="F43" s="80"/>
      <c r="G43" s="80"/>
      <c r="H43" s="80"/>
      <c r="I43" s="80"/>
      <c r="J43" s="80"/>
      <c r="K43" s="80"/>
      <c r="L43" s="80"/>
      <c r="M43" s="80"/>
      <c r="N43" s="80"/>
      <c r="O43" s="80">
        <v>22000</v>
      </c>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row>
    <row r="44" spans="1:96" x14ac:dyDescent="0.3">
      <c r="A44" s="78"/>
      <c r="B44" s="78" t="s">
        <v>87</v>
      </c>
      <c r="C44" s="80"/>
      <c r="D44" s="80"/>
      <c r="E44" s="80"/>
      <c r="F44" s="80">
        <v>22000</v>
      </c>
      <c r="G44" s="80"/>
      <c r="H44" s="80"/>
      <c r="I44" s="80"/>
      <c r="J44" s="80"/>
      <c r="K44" s="80"/>
      <c r="L44" s="80"/>
      <c r="M44" s="80"/>
      <c r="N44" s="80"/>
      <c r="O44" s="80">
        <v>22000</v>
      </c>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row>
    <row r="45" spans="1:96" x14ac:dyDescent="0.3">
      <c r="A45" s="78"/>
      <c r="B45" s="78" t="s">
        <v>97</v>
      </c>
      <c r="C45" s="80"/>
      <c r="D45" s="80"/>
      <c r="E45" s="80"/>
      <c r="F45" s="80"/>
      <c r="G45" s="80"/>
      <c r="H45" s="80"/>
      <c r="I45" s="80"/>
      <c r="J45" s="80">
        <v>18000</v>
      </c>
      <c r="K45" s="80"/>
      <c r="L45" s="80"/>
      <c r="M45" s="80"/>
      <c r="N45" s="80"/>
      <c r="O45" s="80">
        <v>18000</v>
      </c>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row>
    <row r="46" spans="1:96" x14ac:dyDescent="0.3">
      <c r="A46" s="78"/>
      <c r="B46" s="78" t="s">
        <v>98</v>
      </c>
      <c r="C46" s="80"/>
      <c r="D46" s="80"/>
      <c r="E46" s="80"/>
      <c r="F46" s="80"/>
      <c r="G46" s="80"/>
      <c r="H46" s="80"/>
      <c r="I46" s="80"/>
      <c r="J46" s="80"/>
      <c r="K46" s="80">
        <v>21000</v>
      </c>
      <c r="L46" s="80"/>
      <c r="M46" s="80"/>
      <c r="N46" s="80"/>
      <c r="O46" s="80">
        <v>21000</v>
      </c>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row>
    <row r="47" spans="1:96" x14ac:dyDescent="0.3">
      <c r="A47" s="78"/>
      <c r="B47" s="78" t="s">
        <v>84</v>
      </c>
      <c r="C47" s="80"/>
      <c r="D47" s="80"/>
      <c r="E47" s="80">
        <v>9500</v>
      </c>
      <c r="F47" s="80"/>
      <c r="G47" s="80"/>
      <c r="H47" s="80"/>
      <c r="I47" s="80"/>
      <c r="J47" s="80"/>
      <c r="K47" s="80"/>
      <c r="L47" s="80"/>
      <c r="M47" s="80"/>
      <c r="N47" s="80"/>
      <c r="O47" s="80">
        <v>9500</v>
      </c>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row>
    <row r="48" spans="1:96" x14ac:dyDescent="0.3">
      <c r="A48" s="78"/>
      <c r="B48" s="78" t="s">
        <v>100</v>
      </c>
      <c r="C48" s="80"/>
      <c r="D48" s="80"/>
      <c r="E48" s="80"/>
      <c r="F48" s="80"/>
      <c r="G48" s="80"/>
      <c r="H48" s="80"/>
      <c r="I48" s="80"/>
      <c r="J48" s="80"/>
      <c r="K48" s="80"/>
      <c r="L48" s="80"/>
      <c r="M48" s="80">
        <v>16400</v>
      </c>
      <c r="N48" s="80"/>
      <c r="O48" s="80">
        <v>16400</v>
      </c>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row>
    <row r="49" spans="1:96" x14ac:dyDescent="0.3">
      <c r="A49" s="78"/>
      <c r="B49" s="78" t="s">
        <v>94</v>
      </c>
      <c r="C49" s="80"/>
      <c r="D49" s="80"/>
      <c r="E49" s="80"/>
      <c r="F49" s="80"/>
      <c r="G49" s="80"/>
      <c r="H49" s="80"/>
      <c r="I49" s="80">
        <v>19500</v>
      </c>
      <c r="J49" s="80"/>
      <c r="K49" s="80"/>
      <c r="L49" s="80"/>
      <c r="M49" s="80"/>
      <c r="N49" s="80"/>
      <c r="O49" s="80">
        <v>19500</v>
      </c>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row>
    <row r="50" spans="1:96" x14ac:dyDescent="0.3">
      <c r="A50" s="78"/>
      <c r="B50" s="78" t="s">
        <v>81</v>
      </c>
      <c r="C50" s="80"/>
      <c r="D50" s="80">
        <v>16800</v>
      </c>
      <c r="E50" s="80"/>
      <c r="F50" s="80"/>
      <c r="G50" s="80"/>
      <c r="H50" s="80"/>
      <c r="I50" s="80"/>
      <c r="J50" s="80"/>
      <c r="K50" s="80"/>
      <c r="L50" s="80"/>
      <c r="M50" s="80"/>
      <c r="N50" s="80"/>
      <c r="O50" s="80">
        <v>16800</v>
      </c>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row>
    <row r="51" spans="1:96" x14ac:dyDescent="0.3">
      <c r="A51" s="78"/>
      <c r="B51" s="78" t="s">
        <v>92</v>
      </c>
      <c r="C51" s="80"/>
      <c r="D51" s="80"/>
      <c r="E51" s="80"/>
      <c r="F51" s="80"/>
      <c r="G51" s="80"/>
      <c r="H51" s="80">
        <v>25000</v>
      </c>
      <c r="I51" s="80"/>
      <c r="J51" s="80"/>
      <c r="K51" s="80"/>
      <c r="L51" s="80"/>
      <c r="M51" s="80"/>
      <c r="N51" s="80"/>
      <c r="O51" s="80">
        <v>25000</v>
      </c>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row>
    <row r="52" spans="1:96" x14ac:dyDescent="0.3">
      <c r="A52" s="78"/>
      <c r="B52" s="78" t="s">
        <v>88</v>
      </c>
      <c r="C52" s="80"/>
      <c r="D52" s="80"/>
      <c r="E52" s="80"/>
      <c r="F52" s="80"/>
      <c r="G52" s="80">
        <v>14000</v>
      </c>
      <c r="H52" s="80"/>
      <c r="I52" s="80"/>
      <c r="J52" s="80"/>
      <c r="K52" s="80"/>
      <c r="L52" s="80"/>
      <c r="M52" s="80"/>
      <c r="N52" s="80"/>
      <c r="O52" s="80">
        <v>14000</v>
      </c>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row>
    <row r="53" spans="1:96" x14ac:dyDescent="0.3">
      <c r="A53" s="78"/>
      <c r="B53" s="78" t="s">
        <v>99</v>
      </c>
      <c r="C53" s="80"/>
      <c r="D53" s="80"/>
      <c r="E53" s="80"/>
      <c r="F53" s="80"/>
      <c r="G53" s="80"/>
      <c r="H53" s="80"/>
      <c r="I53" s="80"/>
      <c r="J53" s="80"/>
      <c r="K53" s="80"/>
      <c r="L53" s="80">
        <v>15000</v>
      </c>
      <c r="M53" s="80"/>
      <c r="N53" s="80"/>
      <c r="O53" s="80">
        <v>15000</v>
      </c>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row>
    <row r="54" spans="1:96" x14ac:dyDescent="0.3">
      <c r="A54" s="78"/>
      <c r="B54" s="78" t="s">
        <v>169</v>
      </c>
      <c r="C54" s="80"/>
      <c r="D54" s="80"/>
      <c r="E54" s="80"/>
      <c r="F54" s="80"/>
      <c r="G54" s="80"/>
      <c r="H54" s="80"/>
      <c r="I54" s="80"/>
      <c r="J54" s="80">
        <v>12000</v>
      </c>
      <c r="K54" s="80"/>
      <c r="L54" s="80"/>
      <c r="M54" s="80"/>
      <c r="N54" s="80"/>
      <c r="O54" s="80">
        <v>12000</v>
      </c>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row>
    <row r="55" spans="1:96" x14ac:dyDescent="0.3">
      <c r="A55" s="78" t="s">
        <v>180</v>
      </c>
      <c r="B55" s="78"/>
      <c r="C55" s="80">
        <v>22000</v>
      </c>
      <c r="D55" s="80">
        <v>16800</v>
      </c>
      <c r="E55" s="80">
        <v>9500</v>
      </c>
      <c r="F55" s="80">
        <v>22000</v>
      </c>
      <c r="G55" s="80">
        <v>14000</v>
      </c>
      <c r="H55" s="80">
        <v>25000</v>
      </c>
      <c r="I55" s="80">
        <v>49500</v>
      </c>
      <c r="J55" s="80">
        <v>48000</v>
      </c>
      <c r="K55" s="80">
        <v>21000</v>
      </c>
      <c r="L55" s="80">
        <v>15000</v>
      </c>
      <c r="M55" s="80">
        <v>16400</v>
      </c>
      <c r="N55" s="80"/>
      <c r="O55" s="80">
        <v>259200</v>
      </c>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row>
    <row r="56" spans="1:96" x14ac:dyDescent="0.3">
      <c r="A56" s="78" t="s">
        <v>115</v>
      </c>
      <c r="B56" s="78" t="s">
        <v>60</v>
      </c>
      <c r="C56" s="80">
        <v>-11400</v>
      </c>
      <c r="D56" s="80"/>
      <c r="E56" s="80"/>
      <c r="F56" s="80">
        <v>-8700</v>
      </c>
      <c r="G56" s="80"/>
      <c r="H56" s="80"/>
      <c r="I56" s="80"/>
      <c r="J56" s="80"/>
      <c r="K56" s="80">
        <v>-9500</v>
      </c>
      <c r="L56" s="80"/>
      <c r="M56" s="80"/>
      <c r="N56" s="80"/>
      <c r="O56" s="80">
        <v>-29600</v>
      </c>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row>
    <row r="57" spans="1:96" x14ac:dyDescent="0.3">
      <c r="A57" s="78"/>
      <c r="B57" s="78" t="s">
        <v>161</v>
      </c>
      <c r="C57" s="80"/>
      <c r="D57" s="80"/>
      <c r="E57" s="80"/>
      <c r="F57" s="80"/>
      <c r="G57" s="80"/>
      <c r="H57" s="80"/>
      <c r="I57" s="80"/>
      <c r="J57" s="80"/>
      <c r="K57" s="80"/>
      <c r="L57" s="80"/>
      <c r="M57" s="80">
        <v>-15000</v>
      </c>
      <c r="N57" s="80"/>
      <c r="O57" s="80">
        <v>-15000</v>
      </c>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row>
    <row r="58" spans="1:96" x14ac:dyDescent="0.3">
      <c r="A58" s="78"/>
      <c r="B58" s="78" t="s">
        <v>90</v>
      </c>
      <c r="C58" s="80"/>
      <c r="D58" s="80"/>
      <c r="E58" s="80"/>
      <c r="F58" s="80"/>
      <c r="G58" s="80">
        <v>-32000</v>
      </c>
      <c r="H58" s="80"/>
      <c r="I58" s="80"/>
      <c r="J58" s="80"/>
      <c r="K58" s="80"/>
      <c r="L58" s="80"/>
      <c r="M58" s="80"/>
      <c r="N58" s="80"/>
      <c r="O58" s="80">
        <v>-32000</v>
      </c>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row>
    <row r="59" spans="1:96" x14ac:dyDescent="0.3">
      <c r="A59" s="78"/>
      <c r="B59" s="78" t="s">
        <v>83</v>
      </c>
      <c r="C59" s="80"/>
      <c r="D59" s="80">
        <v>-2400</v>
      </c>
      <c r="E59" s="80"/>
      <c r="F59" s="80"/>
      <c r="G59" s="80"/>
      <c r="H59" s="80">
        <v>-2400</v>
      </c>
      <c r="I59" s="80"/>
      <c r="J59" s="80"/>
      <c r="K59" s="80"/>
      <c r="L59" s="80"/>
      <c r="M59" s="80"/>
      <c r="N59" s="80"/>
      <c r="O59" s="80">
        <v>-4800</v>
      </c>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row>
    <row r="60" spans="1:96" x14ac:dyDescent="0.3">
      <c r="A60" s="78"/>
      <c r="B60" s="78" t="s">
        <v>67</v>
      </c>
      <c r="C60" s="80"/>
      <c r="D60" s="80"/>
      <c r="E60" s="80">
        <v>-3050</v>
      </c>
      <c r="F60" s="80"/>
      <c r="G60" s="80"/>
      <c r="H60" s="80"/>
      <c r="I60" s="80"/>
      <c r="J60" s="80">
        <v>-3050</v>
      </c>
      <c r="K60" s="80"/>
      <c r="L60" s="80"/>
      <c r="M60" s="80"/>
      <c r="N60" s="80">
        <v>-3050</v>
      </c>
      <c r="O60" s="80">
        <v>-9150</v>
      </c>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row>
    <row r="61" spans="1:96" x14ac:dyDescent="0.3">
      <c r="A61" s="78"/>
      <c r="B61" s="78" t="s">
        <v>66</v>
      </c>
      <c r="C61" s="80"/>
      <c r="D61" s="80">
        <v>-9100</v>
      </c>
      <c r="E61" s="80"/>
      <c r="F61" s="80"/>
      <c r="G61" s="80"/>
      <c r="H61" s="80">
        <v>-7900</v>
      </c>
      <c r="I61" s="80"/>
      <c r="J61" s="80"/>
      <c r="K61" s="80"/>
      <c r="L61" s="80">
        <v>-8600</v>
      </c>
      <c r="M61" s="80"/>
      <c r="N61" s="80"/>
      <c r="O61" s="80">
        <v>-25600</v>
      </c>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row>
    <row r="62" spans="1:96" x14ac:dyDescent="0.3">
      <c r="A62" s="78"/>
      <c r="B62" s="78" t="s">
        <v>78</v>
      </c>
      <c r="C62" s="80">
        <v>-6300</v>
      </c>
      <c r="D62" s="80"/>
      <c r="E62" s="80"/>
      <c r="F62" s="80"/>
      <c r="G62" s="80">
        <v>-5200</v>
      </c>
      <c r="H62" s="80"/>
      <c r="I62" s="80"/>
      <c r="J62" s="80"/>
      <c r="K62" s="80">
        <v>-6800</v>
      </c>
      <c r="L62" s="80"/>
      <c r="M62" s="80"/>
      <c r="N62" s="80"/>
      <c r="O62" s="80">
        <v>-18300</v>
      </c>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row>
    <row r="63" spans="1:96" x14ac:dyDescent="0.3">
      <c r="A63" s="78"/>
      <c r="B63" s="78" t="s">
        <v>86</v>
      </c>
      <c r="C63" s="80"/>
      <c r="D63" s="80"/>
      <c r="E63" s="80">
        <v>-1850</v>
      </c>
      <c r="F63" s="80"/>
      <c r="G63" s="80"/>
      <c r="H63" s="80"/>
      <c r="I63" s="80">
        <v>-1850</v>
      </c>
      <c r="J63" s="80"/>
      <c r="K63" s="80"/>
      <c r="L63" s="80"/>
      <c r="M63" s="80"/>
      <c r="N63" s="80">
        <v>-1850</v>
      </c>
      <c r="O63" s="80">
        <v>-5550</v>
      </c>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row>
    <row r="64" spans="1:96" x14ac:dyDescent="0.3">
      <c r="A64" s="78"/>
      <c r="B64" s="78" t="s">
        <v>151</v>
      </c>
      <c r="C64" s="80"/>
      <c r="D64" s="80">
        <v>-2400</v>
      </c>
      <c r="E64" s="80"/>
      <c r="F64" s="80"/>
      <c r="G64" s="80"/>
      <c r="H64" s="80">
        <v>-2400</v>
      </c>
      <c r="I64" s="80"/>
      <c r="J64" s="80"/>
      <c r="K64" s="80"/>
      <c r="L64" s="80">
        <v>-2400</v>
      </c>
      <c r="M64" s="80"/>
      <c r="N64" s="80"/>
      <c r="O64" s="80">
        <v>-7200</v>
      </c>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row>
    <row r="65" spans="1:96" x14ac:dyDescent="0.3">
      <c r="A65" s="78"/>
      <c r="B65" s="78" t="s">
        <v>8</v>
      </c>
      <c r="C65" s="80">
        <v>-24800</v>
      </c>
      <c r="D65" s="80"/>
      <c r="E65" s="80"/>
      <c r="F65" s="80"/>
      <c r="G65" s="80">
        <v>-24800</v>
      </c>
      <c r="H65" s="80"/>
      <c r="I65" s="80"/>
      <c r="J65" s="80"/>
      <c r="K65" s="80">
        <v>-24800</v>
      </c>
      <c r="L65" s="80"/>
      <c r="M65" s="80"/>
      <c r="N65" s="80"/>
      <c r="O65" s="80">
        <v>-74400</v>
      </c>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row>
    <row r="66" spans="1:96" x14ac:dyDescent="0.3">
      <c r="A66" s="78" t="s">
        <v>181</v>
      </c>
      <c r="B66" s="78"/>
      <c r="C66" s="80">
        <v>-42500</v>
      </c>
      <c r="D66" s="80">
        <v>-13900</v>
      </c>
      <c r="E66" s="80">
        <v>-4900</v>
      </c>
      <c r="F66" s="80">
        <v>-8700</v>
      </c>
      <c r="G66" s="80">
        <v>-62000</v>
      </c>
      <c r="H66" s="80">
        <v>-12700</v>
      </c>
      <c r="I66" s="80">
        <v>-1850</v>
      </c>
      <c r="J66" s="80">
        <v>-3050</v>
      </c>
      <c r="K66" s="80">
        <v>-41100</v>
      </c>
      <c r="L66" s="80">
        <v>-11000</v>
      </c>
      <c r="M66" s="80">
        <v>-15000</v>
      </c>
      <c r="N66" s="80">
        <v>-4900</v>
      </c>
      <c r="O66" s="80">
        <v>-221600</v>
      </c>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row>
    <row r="67" spans="1:96" x14ac:dyDescent="0.3">
      <c r="A67" s="78" t="s">
        <v>112</v>
      </c>
      <c r="B67" s="78"/>
      <c r="C67" s="80">
        <v>-20500</v>
      </c>
      <c r="D67" s="80">
        <v>2900</v>
      </c>
      <c r="E67" s="80">
        <v>4600</v>
      </c>
      <c r="F67" s="80">
        <v>13300</v>
      </c>
      <c r="G67" s="80">
        <v>-48000</v>
      </c>
      <c r="H67" s="80">
        <v>12300</v>
      </c>
      <c r="I67" s="80">
        <v>47650</v>
      </c>
      <c r="J67" s="80">
        <v>44950</v>
      </c>
      <c r="K67" s="80">
        <v>-20100</v>
      </c>
      <c r="L67" s="80">
        <v>4000</v>
      </c>
      <c r="M67" s="80">
        <v>1400</v>
      </c>
      <c r="N67" s="80">
        <v>-4900</v>
      </c>
      <c r="O67" s="80">
        <v>37600</v>
      </c>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row>
    <row r="68" spans="1:96" x14ac:dyDescent="0.3">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row>
    <row r="69" spans="1:96" x14ac:dyDescent="0.3">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row>
    <row r="70" spans="1:96" x14ac:dyDescent="0.3">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row>
    <row r="71" spans="1:96" x14ac:dyDescent="0.3">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row>
    <row r="72" spans="1:96" x14ac:dyDescent="0.3">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row>
    <row r="73" spans="1:96" x14ac:dyDescent="0.3">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row>
    <row r="74" spans="1:96" x14ac:dyDescent="0.3">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row>
    <row r="75" spans="1:96" x14ac:dyDescent="0.3">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row>
    <row r="76" spans="1:96" x14ac:dyDescent="0.3">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row>
    <row r="77" spans="1:96" x14ac:dyDescent="0.3">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row>
    <row r="78" spans="1:96" x14ac:dyDescent="0.3">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row>
    <row r="79" spans="1:96" x14ac:dyDescent="0.3">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row>
    <row r="80" spans="1:96" x14ac:dyDescent="0.3">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row>
    <row r="81" spans="1:96" x14ac:dyDescent="0.3">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row>
    <row r="82" spans="1:96" x14ac:dyDescent="0.3">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row>
    <row r="83" spans="1:96" x14ac:dyDescent="0.3">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row>
    <row r="84" spans="1:96" x14ac:dyDescent="0.3">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row>
    <row r="85" spans="1:96" x14ac:dyDescent="0.3">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row>
    <row r="86" spans="1:96" x14ac:dyDescent="0.3">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row>
    <row r="87" spans="1:96" x14ac:dyDescent="0.3">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row>
    <row r="88" spans="1:96" x14ac:dyDescent="0.3">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row>
    <row r="89" spans="1:96" x14ac:dyDescent="0.3">
      <c r="A89"/>
      <c r="B89"/>
      <c r="C89"/>
      <c r="D89"/>
    </row>
    <row r="90" spans="1:96" x14ac:dyDescent="0.3">
      <c r="A90"/>
      <c r="B90"/>
      <c r="C90"/>
      <c r="D90"/>
    </row>
    <row r="91" spans="1:96" x14ac:dyDescent="0.3">
      <c r="A91"/>
      <c r="B91"/>
      <c r="C91"/>
      <c r="D91"/>
    </row>
    <row r="92" spans="1:96" x14ac:dyDescent="0.3">
      <c r="A92"/>
      <c r="B92"/>
      <c r="C92"/>
      <c r="D92"/>
    </row>
    <row r="93" spans="1:96" x14ac:dyDescent="0.3">
      <c r="A93"/>
      <c r="B93"/>
      <c r="C93"/>
      <c r="D93"/>
    </row>
    <row r="94" spans="1:96" x14ac:dyDescent="0.3">
      <c r="A94"/>
      <c r="B94"/>
      <c r="C94"/>
      <c r="D94"/>
    </row>
    <row r="95" spans="1:96" x14ac:dyDescent="0.3">
      <c r="A95"/>
      <c r="B95"/>
      <c r="C95"/>
      <c r="D95"/>
    </row>
    <row r="96" spans="1:96" x14ac:dyDescent="0.3">
      <c r="A96"/>
      <c r="B96"/>
      <c r="C96"/>
      <c r="D96"/>
    </row>
    <row r="97" spans="1:4" x14ac:dyDescent="0.3">
      <c r="A97"/>
      <c r="B97"/>
      <c r="C97"/>
      <c r="D97"/>
    </row>
    <row r="98" spans="1:4" x14ac:dyDescent="0.3">
      <c r="A98"/>
      <c r="B98"/>
      <c r="C98"/>
      <c r="D98"/>
    </row>
    <row r="99" spans="1:4" x14ac:dyDescent="0.3">
      <c r="A99"/>
      <c r="B99"/>
      <c r="C99"/>
      <c r="D99"/>
    </row>
    <row r="100" spans="1:4" x14ac:dyDescent="0.3">
      <c r="A100"/>
      <c r="B100"/>
      <c r="C100"/>
      <c r="D100"/>
    </row>
    <row r="101" spans="1:4" x14ac:dyDescent="0.3">
      <c r="A101"/>
      <c r="B101"/>
      <c r="C101"/>
      <c r="D101"/>
    </row>
    <row r="102" spans="1:4" x14ac:dyDescent="0.3">
      <c r="A102"/>
      <c r="B102"/>
      <c r="C102"/>
      <c r="D102"/>
    </row>
    <row r="103" spans="1:4" x14ac:dyDescent="0.3">
      <c r="A103"/>
      <c r="B103"/>
      <c r="C103"/>
      <c r="D103"/>
    </row>
    <row r="104" spans="1:4" x14ac:dyDescent="0.3">
      <c r="A104"/>
      <c r="B104"/>
      <c r="C104"/>
      <c r="D104"/>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55BDF-21F0-40A3-9C40-8AD2894523AA}">
  <dimension ref="A1:G52"/>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RowHeight="14.4" x14ac:dyDescent="0.3"/>
  <cols>
    <col min="1" max="1" width="22.77734375" style="5" customWidth="1"/>
    <col min="2" max="2" width="42.77734375" style="5" customWidth="1"/>
    <col min="3" max="8" width="16.77734375" style="5" customWidth="1"/>
    <col min="9" max="69" width="15.21875" style="5" bestFit="1" customWidth="1"/>
    <col min="70" max="70" width="17.21875" style="5" bestFit="1" customWidth="1"/>
    <col min="71" max="16384" width="8.88671875" style="5"/>
  </cols>
  <sheetData>
    <row r="1" spans="1:7" ht="34.049999999999997" customHeight="1" x14ac:dyDescent="0.3">
      <c r="A1" s="12" t="s">
        <v>177</v>
      </c>
      <c r="B1" s="11"/>
      <c r="C1" s="11"/>
      <c r="D1" s="11"/>
      <c r="E1" s="11"/>
      <c r="F1" s="11"/>
      <c r="G1" s="11"/>
    </row>
    <row r="2" spans="1:7" ht="15" customHeight="1" x14ac:dyDescent="0.3">
      <c r="A2" s="14" t="s">
        <v>235</v>
      </c>
    </row>
    <row r="3" spans="1:7" ht="15" customHeight="1" x14ac:dyDescent="0.3">
      <c r="A3" s="14" t="s">
        <v>182</v>
      </c>
    </row>
    <row r="5" spans="1:7" ht="19.95" customHeight="1" x14ac:dyDescent="0.3">
      <c r="A5" s="15" t="s">
        <v>103</v>
      </c>
      <c r="B5" s="16">
        <f ca="1">TODAY()-WEEKDAY(TODAY(),3)-28</f>
        <v>46202</v>
      </c>
      <c r="C5" s="16">
        <f ca="1">B5+7</f>
        <v>46209</v>
      </c>
      <c r="D5" s="16">
        <f ca="1">C5+7</f>
        <v>46216</v>
      </c>
      <c r="E5" s="16">
        <f ca="1">D5+7</f>
        <v>46223</v>
      </c>
      <c r="F5" s="16">
        <f ca="1">E5+7</f>
        <v>46230</v>
      </c>
      <c r="G5" s="15" t="s">
        <v>185</v>
      </c>
    </row>
    <row r="6" spans="1:7" hidden="1" x14ac:dyDescent="0.3">
      <c r="A6" s="4" t="s">
        <v>104</v>
      </c>
      <c r="B6" s="5" t="str">
        <f ca="1">YEAR((B5-WEEKDAY(B5,3)))&amp;"-"&amp;RIGHT("0"&amp;MONTH((B5-WEEKDAY(B5,3))),2)&amp;"-"&amp;RIGHT("0"&amp;DAY((B5-WEEKDAY(B5,3))),2)&amp;" (S"&amp;RIGHT("0"&amp;_xlfn.ISOWEEKNUM(B5),2)&amp;")"</f>
        <v>2026-06-29 (S27)</v>
      </c>
      <c r="C6" s="5" t="str">
        <f ca="1">YEAR((C5-WEEKDAY(C5,3)))&amp;"-"&amp;RIGHT("0"&amp;MONTH((C5-WEEKDAY(C5,3))),2)&amp;"-"&amp;RIGHT("0"&amp;DAY((C5-WEEKDAY(C5,3))),2)&amp;" (S"&amp;RIGHT("0"&amp;_xlfn.ISOWEEKNUM(C5),2)&amp;")"</f>
        <v>2026-07-06 (S28)</v>
      </c>
      <c r="D6" s="5" t="str">
        <f ca="1">YEAR((D5-WEEKDAY(D5,3)))&amp;"-"&amp;RIGHT("0"&amp;MONTH((D5-WEEKDAY(D5,3))),2)&amp;"-"&amp;RIGHT("0"&amp;DAY((D5-WEEKDAY(D5,3))),2)&amp;" (S"&amp;RIGHT("0"&amp;_xlfn.ISOWEEKNUM(D5),2)&amp;")"</f>
        <v>2026-07-13 (S29)</v>
      </c>
      <c r="E6" s="5" t="str">
        <f ca="1">YEAR((E5-WEEKDAY(E5,3)))&amp;"-"&amp;RIGHT("0"&amp;MONTH((E5-WEEKDAY(E5,3))),2)&amp;"-"&amp;RIGHT("0"&amp;DAY((E5-WEEKDAY(E5,3))),2)&amp;" (S"&amp;RIGHT("0"&amp;_xlfn.ISOWEEKNUM(E5),2)&amp;")"</f>
        <v>2026-07-20 (S30)</v>
      </c>
      <c r="F6" s="5" t="str">
        <f ca="1">YEAR((F5-WEEKDAY(F5,3)))&amp;"-"&amp;RIGHT("0"&amp;MONTH((F5-WEEKDAY(F5,3))),2)&amp;"-"&amp;RIGHT("0"&amp;DAY((F5-WEEKDAY(F5,3))),2)&amp;" (S"&amp;RIGHT("0"&amp;_xlfn.ISOWEEKNUM(F5),2)&amp;")"</f>
        <v>2026-07-27 (S31)</v>
      </c>
      <c r="G6" s="9"/>
    </row>
    <row r="7" spans="1:7" x14ac:dyDescent="0.3">
      <c r="A7" s="4" t="s">
        <v>183</v>
      </c>
      <c r="B7" s="57">
        <f ca="1">SUMIFS(Movimenti[IMPORTO],Movimenti[SETTIMANA],B$6,Movimenti[FATTO],"SI",Movimenti[E/U],"ENTRATE")</f>
        <v>0</v>
      </c>
      <c r="C7" s="57">
        <f ca="1">SUMIFS(Movimenti[IMPORTO],Movimenti[SETTIMANA],C$6,Movimenti[FATTO],"SI",Movimenti[E/U],"ENTRATE")</f>
        <v>18500</v>
      </c>
      <c r="D7" s="57">
        <f ca="1">SUMIFS(Movimenti[IMPORTO],Movimenti[SETTIMANA],D$6,Movimenti[FATTO],"SI",Movimenti[E/U],"ENTRATE")</f>
        <v>12000</v>
      </c>
      <c r="E7" s="57">
        <f ca="1">SUMIFS(Movimenti[IMPORTO],Movimenti[SETTIMANA],E$6,Movimenti[FATTO],"SI",Movimenti[E/U],"ENTRATE")</f>
        <v>12400</v>
      </c>
      <c r="F7" s="57">
        <f ca="1">SUMIFS(Movimenti[IMPORTO],Movimenti[SETTIMANA],F$6,Movimenti[FATTO],"SI",Movimenti[E/U],"ENTRATE")</f>
        <v>0</v>
      </c>
      <c r="G7" s="58">
        <f ca="1">SUM(B7:F7)</f>
        <v>42900</v>
      </c>
    </row>
    <row r="8" spans="1:7" x14ac:dyDescent="0.3">
      <c r="A8" s="4" t="s">
        <v>184</v>
      </c>
      <c r="B8" s="59">
        <f ca="1">SUMIFS(Movimenti[IMPORTO],Movimenti[SETTIMANA],B$6,Movimenti[FATTO],"SI",Movimenti[E/U],"USCITE")</f>
        <v>0</v>
      </c>
      <c r="C8" s="59">
        <f ca="1">SUMIFS(Movimenti[IMPORTO],Movimenti[SETTIMANA],C$6,Movimenti[FATTO],"SI",Movimenti[E/U],"USCITE")</f>
        <v>-34000</v>
      </c>
      <c r="D8" s="59">
        <f ca="1">SUMIFS(Movimenti[IMPORTO],Movimenti[SETTIMANA],D$6,Movimenti[FATTO],"SI",Movimenti[E/U],"USCITE")</f>
        <v>-12700</v>
      </c>
      <c r="E8" s="59">
        <f ca="1">SUMIFS(Movimenti[IMPORTO],Movimenti[SETTIMANA],E$6,Movimenti[FATTO],"SI",Movimenti[E/U],"USCITE")</f>
        <v>-13150</v>
      </c>
      <c r="F8" s="59">
        <f ca="1">SUMIFS(Movimenti[IMPORTO],Movimenti[SETTIMANA],F$6,Movimenti[FATTO],"SI",Movimenti[E/U],"USCITE")</f>
        <v>0</v>
      </c>
      <c r="G8" s="60">
        <f ca="1">SUM(B8:F8)</f>
        <v>-59850</v>
      </c>
    </row>
    <row r="9" spans="1:7" x14ac:dyDescent="0.3">
      <c r="A9" s="24" t="s">
        <v>178</v>
      </c>
      <c r="B9" s="25">
        <f ca="1">B7+B8</f>
        <v>0</v>
      </c>
      <c r="C9" s="25">
        <f ca="1">C7+C8</f>
        <v>-15500</v>
      </c>
      <c r="D9" s="25">
        <f ca="1">D7+D8</f>
        <v>-700</v>
      </c>
      <c r="E9" s="25">
        <f ca="1">E7+E8</f>
        <v>-750</v>
      </c>
      <c r="F9" s="25">
        <f ca="1">F7+F8</f>
        <v>0</v>
      </c>
      <c r="G9" s="25">
        <f ca="1">SUM(B9:F9)</f>
        <v>-16950</v>
      </c>
    </row>
    <row r="11" spans="1:7" x14ac:dyDescent="0.3">
      <c r="A11" s="56" t="s">
        <v>186</v>
      </c>
    </row>
    <row r="13" spans="1:7" x14ac:dyDescent="0.3">
      <c r="A13" s="77" t="s">
        <v>30</v>
      </c>
      <c r="B13" s="78" t="s">
        <v>111</v>
      </c>
      <c r="D13" s="73" t="s">
        <v>245</v>
      </c>
    </row>
    <row r="14" spans="1:7" x14ac:dyDescent="0.3">
      <c r="A14" s="77" t="s">
        <v>176</v>
      </c>
      <c r="B14" s="78" t="s">
        <v>28</v>
      </c>
    </row>
    <row r="16" spans="1:7" x14ac:dyDescent="0.3">
      <c r="A16" s="77" t="s">
        <v>113</v>
      </c>
      <c r="B16" s="78"/>
      <c r="C16" s="77" t="s">
        <v>54</v>
      </c>
      <c r="D16" s="78"/>
      <c r="E16" s="78"/>
      <c r="F16" s="78"/>
    </row>
    <row r="17" spans="1:6" x14ac:dyDescent="0.3">
      <c r="A17" s="77" t="s">
        <v>53</v>
      </c>
      <c r="B17" s="77" t="s">
        <v>48</v>
      </c>
      <c r="C17" s="78" t="s">
        <v>179</v>
      </c>
      <c r="D17" s="78" t="s">
        <v>252</v>
      </c>
      <c r="E17" s="78" t="s">
        <v>253</v>
      </c>
      <c r="F17" s="78" t="s">
        <v>112</v>
      </c>
    </row>
    <row r="18" spans="1:6" x14ac:dyDescent="0.3">
      <c r="A18" s="78" t="s">
        <v>114</v>
      </c>
      <c r="B18" s="78" t="s">
        <v>57</v>
      </c>
      <c r="C18" s="80">
        <v>18500</v>
      </c>
      <c r="D18" s="80"/>
      <c r="E18" s="80"/>
      <c r="F18" s="80">
        <v>18500</v>
      </c>
    </row>
    <row r="19" spans="1:6" x14ac:dyDescent="0.3">
      <c r="A19" s="78"/>
      <c r="B19" s="78" t="s">
        <v>70</v>
      </c>
      <c r="C19" s="80"/>
      <c r="D19" s="80"/>
      <c r="E19" s="80">
        <v>7400</v>
      </c>
      <c r="F19" s="80">
        <v>7400</v>
      </c>
    </row>
    <row r="20" spans="1:6" x14ac:dyDescent="0.3">
      <c r="A20" s="78"/>
      <c r="B20" s="78" t="s">
        <v>62</v>
      </c>
      <c r="C20" s="80"/>
      <c r="D20" s="80">
        <v>12000</v>
      </c>
      <c r="E20" s="80"/>
      <c r="F20" s="80">
        <v>12000</v>
      </c>
    </row>
    <row r="21" spans="1:6" x14ac:dyDescent="0.3">
      <c r="A21" s="78"/>
      <c r="B21" s="78" t="s">
        <v>74</v>
      </c>
      <c r="C21" s="80"/>
      <c r="D21" s="80"/>
      <c r="E21" s="80">
        <v>5000</v>
      </c>
      <c r="F21" s="80">
        <v>5000</v>
      </c>
    </row>
    <row r="22" spans="1:6" x14ac:dyDescent="0.3">
      <c r="A22" s="78" t="s">
        <v>180</v>
      </c>
      <c r="B22" s="78"/>
      <c r="C22" s="80">
        <v>18500</v>
      </c>
      <c r="D22" s="80">
        <v>12000</v>
      </c>
      <c r="E22" s="80">
        <v>12400</v>
      </c>
      <c r="F22" s="80">
        <v>42900</v>
      </c>
    </row>
    <row r="23" spans="1:6" x14ac:dyDescent="0.3">
      <c r="A23" s="78" t="s">
        <v>115</v>
      </c>
      <c r="B23" s="78" t="s">
        <v>60</v>
      </c>
      <c r="C23" s="80">
        <v>-9200</v>
      </c>
      <c r="D23" s="80"/>
      <c r="E23" s="80"/>
      <c r="F23" s="80">
        <v>-9200</v>
      </c>
    </row>
    <row r="24" spans="1:6" x14ac:dyDescent="0.3">
      <c r="A24" s="78"/>
      <c r="B24" s="78" t="s">
        <v>67</v>
      </c>
      <c r="C24" s="80"/>
      <c r="D24" s="80"/>
      <c r="E24" s="80">
        <v>-3150</v>
      </c>
      <c r="F24" s="80">
        <v>-3150</v>
      </c>
    </row>
    <row r="25" spans="1:6" x14ac:dyDescent="0.3">
      <c r="A25" s="78"/>
      <c r="B25" s="78" t="s">
        <v>66</v>
      </c>
      <c r="C25" s="80"/>
      <c r="D25" s="80">
        <v>-8600</v>
      </c>
      <c r="E25" s="80"/>
      <c r="F25" s="80">
        <v>-8600</v>
      </c>
    </row>
    <row r="26" spans="1:6" x14ac:dyDescent="0.3">
      <c r="A26" s="78"/>
      <c r="B26" s="78" t="s">
        <v>73</v>
      </c>
      <c r="C26" s="80"/>
      <c r="D26" s="80"/>
      <c r="E26" s="80">
        <v>-5000</v>
      </c>
      <c r="F26" s="80">
        <v>-5000</v>
      </c>
    </row>
    <row r="27" spans="1:6" x14ac:dyDescent="0.3">
      <c r="A27" s="78"/>
      <c r="B27" s="78" t="s">
        <v>64</v>
      </c>
      <c r="C27" s="80"/>
      <c r="D27" s="80">
        <v>-4100</v>
      </c>
      <c r="E27" s="80"/>
      <c r="F27" s="80">
        <v>-4100</v>
      </c>
    </row>
    <row r="28" spans="1:6" x14ac:dyDescent="0.3">
      <c r="A28" s="78"/>
      <c r="B28" s="78" t="s">
        <v>59</v>
      </c>
      <c r="C28" s="80">
        <v>-24800</v>
      </c>
      <c r="D28" s="80"/>
      <c r="E28" s="80"/>
      <c r="F28" s="80">
        <v>-24800</v>
      </c>
    </row>
    <row r="29" spans="1:6" x14ac:dyDescent="0.3">
      <c r="A29" s="78"/>
      <c r="B29" s="78" t="s">
        <v>242</v>
      </c>
      <c r="C29" s="80"/>
      <c r="D29" s="80"/>
      <c r="E29" s="80">
        <v>-5000</v>
      </c>
      <c r="F29" s="80">
        <v>-5000</v>
      </c>
    </row>
    <row r="30" spans="1:6" x14ac:dyDescent="0.3">
      <c r="A30" s="78" t="s">
        <v>181</v>
      </c>
      <c r="B30" s="78"/>
      <c r="C30" s="80">
        <v>-34000</v>
      </c>
      <c r="D30" s="80">
        <v>-12700</v>
      </c>
      <c r="E30" s="80">
        <v>-13150</v>
      </c>
      <c r="F30" s="80">
        <v>-59850</v>
      </c>
    </row>
    <row r="31" spans="1:6" x14ac:dyDescent="0.3">
      <c r="A31" s="78" t="s">
        <v>112</v>
      </c>
      <c r="B31" s="78"/>
      <c r="C31" s="80">
        <v>-15500</v>
      </c>
      <c r="D31" s="80">
        <v>-700</v>
      </c>
      <c r="E31" s="80">
        <v>-750</v>
      </c>
      <c r="F31" s="80">
        <v>-16950</v>
      </c>
    </row>
    <row r="32" spans="1:6" x14ac:dyDescent="0.3">
      <c r="A32"/>
      <c r="B32"/>
      <c r="C32"/>
      <c r="D32"/>
    </row>
    <row r="33" spans="1:4" x14ac:dyDescent="0.3">
      <c r="A33"/>
      <c r="B33"/>
      <c r="C33"/>
      <c r="D33"/>
    </row>
    <row r="34" spans="1:4" x14ac:dyDescent="0.3">
      <c r="A34"/>
      <c r="B34"/>
      <c r="C34"/>
      <c r="D34"/>
    </row>
    <row r="35" spans="1:4" x14ac:dyDescent="0.3">
      <c r="A35"/>
      <c r="B35"/>
      <c r="C35"/>
      <c r="D35"/>
    </row>
    <row r="36" spans="1:4" x14ac:dyDescent="0.3">
      <c r="A36"/>
      <c r="B36"/>
      <c r="C36"/>
      <c r="D36"/>
    </row>
    <row r="37" spans="1:4" x14ac:dyDescent="0.3">
      <c r="A37"/>
      <c r="B37"/>
      <c r="C37"/>
      <c r="D37"/>
    </row>
    <row r="38" spans="1:4" x14ac:dyDescent="0.3">
      <c r="A38"/>
      <c r="B38"/>
      <c r="C38"/>
      <c r="D38"/>
    </row>
    <row r="39" spans="1:4" x14ac:dyDescent="0.3">
      <c r="A39"/>
      <c r="B39"/>
      <c r="C39"/>
      <c r="D39"/>
    </row>
    <row r="40" spans="1:4" x14ac:dyDescent="0.3">
      <c r="A40"/>
      <c r="B40"/>
      <c r="C40"/>
      <c r="D40"/>
    </row>
    <row r="41" spans="1:4" x14ac:dyDescent="0.3">
      <c r="A41"/>
      <c r="B41"/>
      <c r="C41"/>
      <c r="D41"/>
    </row>
    <row r="42" spans="1:4" x14ac:dyDescent="0.3">
      <c r="A42"/>
      <c r="B42"/>
      <c r="C42"/>
      <c r="D42"/>
    </row>
    <row r="43" spans="1:4" x14ac:dyDescent="0.3">
      <c r="A43"/>
      <c r="B43"/>
      <c r="C43"/>
      <c r="D43"/>
    </row>
    <row r="44" spans="1:4" x14ac:dyDescent="0.3">
      <c r="A44"/>
      <c r="B44"/>
      <c r="C44"/>
      <c r="D44"/>
    </row>
    <row r="45" spans="1:4" x14ac:dyDescent="0.3">
      <c r="A45"/>
      <c r="B45"/>
      <c r="C45"/>
      <c r="D45"/>
    </row>
    <row r="46" spans="1:4" x14ac:dyDescent="0.3">
      <c r="A46"/>
      <c r="B46"/>
      <c r="C46"/>
      <c r="D46"/>
    </row>
    <row r="47" spans="1:4" x14ac:dyDescent="0.3">
      <c r="A47"/>
      <c r="B47"/>
      <c r="C47"/>
      <c r="D47"/>
    </row>
    <row r="48" spans="1:4" x14ac:dyDescent="0.3">
      <c r="A48"/>
      <c r="B48"/>
      <c r="C48"/>
      <c r="D48"/>
    </row>
    <row r="49" spans="1:4" x14ac:dyDescent="0.3">
      <c r="A49"/>
      <c r="B49"/>
      <c r="C49"/>
      <c r="D49"/>
    </row>
    <row r="50" spans="1:4" x14ac:dyDescent="0.3">
      <c r="A50"/>
      <c r="B50"/>
      <c r="C50"/>
      <c r="D50"/>
    </row>
    <row r="51" spans="1:4" x14ac:dyDescent="0.3">
      <c r="A51"/>
      <c r="B51"/>
      <c r="C51"/>
      <c r="D51"/>
    </row>
    <row r="52" spans="1:4" x14ac:dyDescent="0.3">
      <c r="A52"/>
      <c r="B52"/>
      <c r="C52"/>
      <c r="D5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6614C-DCEE-40FA-9BB3-C59169C5A0D6}">
  <dimension ref="A1:R40"/>
  <sheetViews>
    <sheetView showGridLines="0" zoomScaleNormal="100" workbookViewId="0"/>
  </sheetViews>
  <sheetFormatPr defaultRowHeight="14.4" x14ac:dyDescent="0.3"/>
  <cols>
    <col min="1" max="1" width="40.77734375" style="5" customWidth="1"/>
    <col min="2" max="2" width="12.77734375" style="5" customWidth="1"/>
    <col min="3" max="3" width="34.77734375" style="5" customWidth="1"/>
    <col min="4" max="16384" width="8.88671875" style="5"/>
  </cols>
  <sheetData>
    <row r="1" spans="1:18" ht="34.049999999999997" customHeight="1" x14ac:dyDescent="0.3">
      <c r="A1" s="12" t="s">
        <v>213</v>
      </c>
      <c r="B1" s="11"/>
      <c r="C1" s="11"/>
      <c r="D1" s="11"/>
      <c r="E1" s="11"/>
      <c r="F1" s="11"/>
      <c r="G1" s="11"/>
      <c r="H1" s="11"/>
      <c r="I1" s="11"/>
      <c r="J1" s="11"/>
      <c r="K1" s="11"/>
      <c r="L1" s="11"/>
      <c r="M1" s="11"/>
      <c r="N1" s="11"/>
      <c r="O1" s="11"/>
      <c r="P1" s="11"/>
      <c r="Q1" s="11"/>
      <c r="R1" s="11"/>
    </row>
    <row r="2" spans="1:18" ht="31.95" customHeight="1" x14ac:dyDescent="0.3">
      <c r="A2" s="100" t="s">
        <v>214</v>
      </c>
      <c r="B2" s="101"/>
      <c r="C2" s="101"/>
    </row>
    <row r="3" spans="1:18" ht="31.95" customHeight="1" x14ac:dyDescent="0.3">
      <c r="A3" s="100" t="s">
        <v>215</v>
      </c>
      <c r="B3" s="101"/>
      <c r="C3" s="101"/>
    </row>
    <row r="4" spans="1:18" ht="10.050000000000001" customHeight="1" x14ac:dyDescent="0.3"/>
    <row r="5" spans="1:18" ht="30" customHeight="1" x14ac:dyDescent="0.4">
      <c r="A5" s="62" t="s">
        <v>216</v>
      </c>
      <c r="B5" s="63">
        <f ca="1">IFERROR(ROUND(SUMPRODUCT((Movimenti[TIPO GIORNI]="DSO")*(INT(Movimenti[DATA DOCUMENTO])&gt;0)*(Movimenti[FATTO]="SI")*(INT(Movimenti[DATA MOVIMENTO])&gt;EDATE(TODAY(),-3))*(INT(Movimenti[DATA MOVIMENTO])&lt;=TODAY())*Movimenti[IMPORTO]*(INT(Movimenti[DATA MOVIMENTO])-INT(Movimenti[DATA DOCUMENTO])))/SUMPRODUCT((Movimenti[TIPO GIORNI]="DSO")*(INT(Movimenti[DATA DOCUMENTO])&gt;0)*(Movimenti[FATTO]="SI")*(INT(Movimenti[DATA MOVIMENTO])&gt;EDATE(TODAY(),-3))*(INT(Movimenti[DATA MOVIMENTO])&lt;=TODAY())*Movimenti[IMPORTO]),0),0)</f>
        <v>59</v>
      </c>
      <c r="C5" s="64" t="str">
        <f ca="1">IF(B5&lt;=45,"buono",IF(B5&lt;=60,"da tenere d'occhio","troppo lento: i clienti ti stanno usando come banca"))</f>
        <v>da tenere d'occhio</v>
      </c>
    </row>
    <row r="6" spans="1:18" ht="30" customHeight="1" x14ac:dyDescent="0.4">
      <c r="A6" s="68" t="s">
        <v>217</v>
      </c>
      <c r="B6" s="69">
        <f ca="1">IFERROR(ROUND(SUMPRODUCT((Movimenti[TIPO GIORNI]="DSO")*(INT(Movimenti[DATA DOCUMENTO])&gt;0)*(Movimenti[FATTO]="NO")*(INT(Movimenti[SCADENZA])&gt;=TODAY())*(INT(Movimenti[SCADENZA])&lt;=EDATE(TODAY(),3))*Movimenti[IMPORTO]*(INT(Movimenti[SCADENZA])-INT(Movimenti[DATA DOCUMENTO])))/SUMPRODUCT((Movimenti[TIPO GIORNI]="DSO")*(INT(Movimenti[DATA DOCUMENTO])&gt;0)*(Movimenti[FATTO]="NO")*(INT(Movimenti[SCADENZA])&gt;=TODAY())*(INT(Movimenti[SCADENZA])&lt;=EDATE(TODAY(),3))*Movimenti[IMPORTO]),0),0)</f>
        <v>44</v>
      </c>
      <c r="C6" s="70" t="str">
        <f ca="1">IF(B6&lt;=45,"buono",IF(B6&lt;=60,"da tenere d'occhio","troppo lento: i clienti ti stanno usando come banca"))</f>
        <v>buono</v>
      </c>
    </row>
    <row r="7" spans="1:18" ht="30" customHeight="1" x14ac:dyDescent="0.4">
      <c r="A7" s="68" t="s">
        <v>218</v>
      </c>
      <c r="B7" s="69">
        <f ca="1">IFERROR(ROUND(SUMPRODUCT((Movimenti[TIPO GIORNI]="DPO")*(INT(Movimenti[DATA DOCUMENTO])&gt;0)*(Movimenti[FATTO]="SI")*(INT(Movimenti[DATA MOVIMENTO])&gt;EDATE(TODAY(),-3))*(INT(Movimenti[DATA MOVIMENTO])&lt;=TODAY())*Movimenti[IMPORTO]*(INT(Movimenti[DATA MOVIMENTO])-INT(Movimenti[DATA DOCUMENTO])))/SUMPRODUCT((Movimenti[TIPO GIORNI]="DPO")*(INT(Movimenti[DATA DOCUMENTO])&gt;0)*(Movimenti[FATTO]="SI")*(INT(Movimenti[DATA MOVIMENTO])&gt;EDATE(TODAY(),-3))*(INT(Movimenti[DATA MOVIMENTO])&lt;=TODAY())*Movimenti[IMPORTO]),0),0)</f>
        <v>36</v>
      </c>
      <c r="C7" s="70" t="str">
        <f ca="1">IF(B7&gt;=60,"buono",IF(B7&gt;=45,"da tenere d'occhio","paghi prima di incassare, e la differenza la metti tu"))</f>
        <v>paghi prima di incassare, e la differenza la metti tu</v>
      </c>
    </row>
    <row r="8" spans="1:18" ht="30" customHeight="1" x14ac:dyDescent="0.4">
      <c r="A8" s="65" t="s">
        <v>219</v>
      </c>
      <c r="B8" s="66">
        <f ca="1">IFERROR(ROUND(SUMPRODUCT((Movimenti[TIPO GIORNI]="DPO")*(INT(Movimenti[DATA DOCUMENTO])&gt;0)*(Movimenti[FATTO]="NO")*(INT(Movimenti[SCADENZA])&gt;=TODAY())*(INT(Movimenti[SCADENZA])&lt;=EDATE(TODAY(),3))*Movimenti[IMPORTO]*(INT(Movimenti[SCADENZA])-INT(Movimenti[DATA DOCUMENTO])))/SUMPRODUCT((Movimenti[TIPO GIORNI]="DPO")*(INT(Movimenti[DATA DOCUMENTO])&gt;0)*(Movimenti[FATTO]="NO")*(INT(Movimenti[SCADENZA])&gt;=TODAY())*(INT(Movimenti[SCADENZA])&lt;=EDATE(TODAY(),3))*Movimenti[IMPORTO]),0),0)</f>
        <v>58</v>
      </c>
      <c r="C8" s="67" t="str">
        <f ca="1">IF(B8&gt;=60,"buono",IF(B8&gt;=45,"da tenere d'occhio","paghi prima di incassare, e la differenza la metti tu"))</f>
        <v>da tenere d'occhio</v>
      </c>
    </row>
    <row r="11" spans="1:18" ht="16.2" x14ac:dyDescent="0.3">
      <c r="A11" s="71" t="s">
        <v>220</v>
      </c>
      <c r="B11" s="46"/>
      <c r="C11" s="46"/>
    </row>
    <row r="12" spans="1:18" ht="30" customHeight="1" x14ac:dyDescent="0.4">
      <c r="A12" s="10" t="s">
        <v>221</v>
      </c>
      <c r="B12" s="72">
        <f ca="1">B5-B7</f>
        <v>23</v>
      </c>
      <c r="C12" s="61" t="str">
        <f ca="1">IF(B12&gt;0,"giorni di cassa che devi coprire tu","ti finanziano i fornitori")</f>
        <v>giorni di cassa che devi coprire tu</v>
      </c>
    </row>
    <row r="13" spans="1:18" ht="30" customHeight="1" x14ac:dyDescent="0.4">
      <c r="A13" s="10" t="s">
        <v>222</v>
      </c>
      <c r="B13" s="72">
        <f ca="1">B6-B8</f>
        <v>-14</v>
      </c>
      <c r="C13" s="61" t="str">
        <f ca="1">IF(B13&gt;0,"giorni di cassa che devi coprire tu","ti finanziano i fornitori")</f>
        <v>ti finanziano i fornitori</v>
      </c>
    </row>
    <row r="14" spans="1:18" ht="10.050000000000001" customHeight="1" x14ac:dyDescent="0.3"/>
    <row r="15" spans="1:18" ht="45.45" customHeight="1" x14ac:dyDescent="0.3">
      <c r="A15" s="102" t="s">
        <v>238</v>
      </c>
      <c r="B15" s="101"/>
      <c r="C15" s="101"/>
    </row>
    <row r="28" spans="1:5" hidden="1" x14ac:dyDescent="0.3"/>
    <row r="29" spans="1:5" hidden="1" x14ac:dyDescent="0.3"/>
    <row r="30" spans="1:5" hidden="1" x14ac:dyDescent="0.3">
      <c r="A30" s="5" t="s">
        <v>223</v>
      </c>
    </row>
    <row r="31" spans="1:5" hidden="1" x14ac:dyDescent="0.3">
      <c r="B31" s="5">
        <f ca="1">MIN(B5,45)</f>
        <v>45</v>
      </c>
      <c r="C31" s="5">
        <f ca="1">MIN(B6,45)</f>
        <v>44</v>
      </c>
      <c r="D31" s="5">
        <f ca="1">MIN(B7,45)</f>
        <v>36</v>
      </c>
      <c r="E31" s="5">
        <f ca="1">MIN(B8,45)</f>
        <v>45</v>
      </c>
    </row>
    <row r="32" spans="1:5" hidden="1" x14ac:dyDescent="0.3">
      <c r="B32" s="5">
        <f ca="1">MAX(0,MIN(B5,60)-45)</f>
        <v>14</v>
      </c>
      <c r="C32" s="5">
        <f ca="1">MAX(0,MIN(B6,60)-45)</f>
        <v>0</v>
      </c>
      <c r="D32" s="5">
        <f ca="1">MAX(0,MIN(B7,60)-45)</f>
        <v>0</v>
      </c>
      <c r="E32" s="5">
        <f ca="1">MAX(0,MIN(B8,60)-45)</f>
        <v>13</v>
      </c>
    </row>
    <row r="33" spans="2:5" hidden="1" x14ac:dyDescent="0.3">
      <c r="B33" s="5">
        <f ca="1">MAX(0,MIN(B5,90)-60)</f>
        <v>0</v>
      </c>
      <c r="C33" s="5">
        <f ca="1">MAX(0,MIN(B6,90)-60)</f>
        <v>0</v>
      </c>
      <c r="D33" s="5">
        <f ca="1">MAX(0,MIN(B7,90)-60)</f>
        <v>0</v>
      </c>
      <c r="E33" s="5">
        <f ca="1">MAX(0,MIN(B8,90)-60)</f>
        <v>0</v>
      </c>
    </row>
    <row r="34" spans="2:5" hidden="1" x14ac:dyDescent="0.3">
      <c r="B34" s="5">
        <f ca="1">90-MIN(B5,90)</f>
        <v>31</v>
      </c>
      <c r="C34" s="5">
        <f ca="1">90-MIN(B6,90)</f>
        <v>46</v>
      </c>
      <c r="D34" s="5">
        <f ca="1">90-MIN(B7,90)</f>
        <v>54</v>
      </c>
      <c r="E34" s="5">
        <f ca="1">90-MIN(B8,90)</f>
        <v>32</v>
      </c>
    </row>
    <row r="35" spans="2:5" hidden="1" x14ac:dyDescent="0.3">
      <c r="B35" s="5">
        <f>90</f>
        <v>90</v>
      </c>
      <c r="C35" s="5">
        <f>90</f>
        <v>90</v>
      </c>
      <c r="D35" s="5">
        <f>90</f>
        <v>90</v>
      </c>
      <c r="E35" s="5">
        <f>90</f>
        <v>90</v>
      </c>
    </row>
    <row r="36" spans="2:5" hidden="1" x14ac:dyDescent="0.3"/>
    <row r="37" spans="2:5" hidden="1" x14ac:dyDescent="0.3"/>
    <row r="38" spans="2:5" hidden="1" x14ac:dyDescent="0.3"/>
    <row r="39" spans="2:5" hidden="1" x14ac:dyDescent="0.3"/>
    <row r="40" spans="2:5" hidden="1" x14ac:dyDescent="0.3"/>
  </sheetData>
  <mergeCells count="3">
    <mergeCell ref="A2:C2"/>
    <mergeCell ref="A3:C3"/>
    <mergeCell ref="A15:C15"/>
  </mergeCells>
  <conditionalFormatting sqref="B12:B13">
    <cfRule type="cellIs" dxfId="86" priority="1" stopIfTrue="1" operator="greaterThan">
      <formula>0</formula>
    </cfRule>
    <cfRule type="cellIs" dxfId="85" priority="2" stopIfTrue="1" operator="lessThan">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D6E53-FA0D-4B95-9EBF-547E5727B3B9}">
  <dimension ref="A1:A27"/>
  <sheetViews>
    <sheetView showGridLines="0" workbookViewId="0">
      <selection activeCell="A21" sqref="A21"/>
    </sheetView>
  </sheetViews>
  <sheetFormatPr defaultRowHeight="14.4" x14ac:dyDescent="0.3"/>
  <cols>
    <col min="1" max="1" width="112.77734375" customWidth="1"/>
  </cols>
  <sheetData>
    <row r="1" spans="1:1" ht="27.6" x14ac:dyDescent="0.45">
      <c r="A1" s="91" t="s">
        <v>312</v>
      </c>
    </row>
    <row r="2" spans="1:1" ht="15" x14ac:dyDescent="0.3">
      <c r="A2" s="90"/>
    </row>
    <row r="3" spans="1:1" ht="30" x14ac:dyDescent="0.3">
      <c r="A3" s="92" t="s">
        <v>313</v>
      </c>
    </row>
    <row r="4" spans="1:1" ht="30" x14ac:dyDescent="0.3">
      <c r="A4" s="92" t="s">
        <v>314</v>
      </c>
    </row>
    <row r="5" spans="1:1" ht="15" x14ac:dyDescent="0.3">
      <c r="A5" s="90"/>
    </row>
    <row r="6" spans="1:1" ht="16.8" x14ac:dyDescent="0.3">
      <c r="A6" s="93" t="s">
        <v>315</v>
      </c>
    </row>
    <row r="7" spans="1:1" ht="45" x14ac:dyDescent="0.3">
      <c r="A7" s="92" t="s">
        <v>316</v>
      </c>
    </row>
    <row r="8" spans="1:1" ht="15" x14ac:dyDescent="0.3">
      <c r="A8" s="92" t="s">
        <v>317</v>
      </c>
    </row>
    <row r="9" spans="1:1" ht="15" x14ac:dyDescent="0.3">
      <c r="A9" s="90"/>
    </row>
    <row r="10" spans="1:1" ht="16.8" x14ac:dyDescent="0.3">
      <c r="A10" s="93" t="s">
        <v>318</v>
      </c>
    </row>
    <row r="11" spans="1:1" ht="30" x14ac:dyDescent="0.3">
      <c r="A11" s="92" t="s">
        <v>319</v>
      </c>
    </row>
    <row r="12" spans="1:1" ht="30" x14ac:dyDescent="0.3">
      <c r="A12" s="92" t="s">
        <v>320</v>
      </c>
    </row>
    <row r="13" spans="1:1" ht="15" x14ac:dyDescent="0.3">
      <c r="A13" s="90"/>
    </row>
    <row r="14" spans="1:1" ht="15" x14ac:dyDescent="0.3">
      <c r="A14" s="90"/>
    </row>
    <row r="15" spans="1:1" ht="15" x14ac:dyDescent="0.3">
      <c r="A15" s="90"/>
    </row>
    <row r="16" spans="1:1" ht="16.8" x14ac:dyDescent="0.3">
      <c r="A16" s="93" t="s">
        <v>321</v>
      </c>
    </row>
    <row r="17" spans="1:1" ht="15" x14ac:dyDescent="0.3">
      <c r="A17" s="92" t="s">
        <v>322</v>
      </c>
    </row>
    <row r="18" spans="1:1" ht="30" x14ac:dyDescent="0.3">
      <c r="A18" s="92" t="s">
        <v>323</v>
      </c>
    </row>
    <row r="19" spans="1:1" ht="30" x14ac:dyDescent="0.3">
      <c r="A19" s="92" t="s">
        <v>325</v>
      </c>
    </row>
    <row r="20" spans="1:1" ht="15" x14ac:dyDescent="0.3">
      <c r="A20" s="90"/>
    </row>
    <row r="21" spans="1:1" ht="45" x14ac:dyDescent="0.3">
      <c r="A21" s="92" t="s">
        <v>324</v>
      </c>
    </row>
    <row r="22" spans="1:1" ht="15" x14ac:dyDescent="0.3">
      <c r="A22" s="90"/>
    </row>
    <row r="23" spans="1:1" ht="15" x14ac:dyDescent="0.3">
      <c r="A23" s="90"/>
    </row>
    <row r="24" spans="1:1" ht="16.8" x14ac:dyDescent="0.3">
      <c r="A24" s="93" t="s">
        <v>326</v>
      </c>
    </row>
    <row r="25" spans="1:1" ht="30.6" thickBot="1" x14ac:dyDescent="0.35">
      <c r="A25" s="92" t="s">
        <v>327</v>
      </c>
    </row>
    <row r="26" spans="1:1" ht="52.05" customHeight="1" thickBot="1" x14ac:dyDescent="0.35">
      <c r="A26" s="98" t="s">
        <v>328</v>
      </c>
    </row>
    <row r="27" spans="1:1" x14ac:dyDescent="0.3">
      <c r="A27" s="99" t="s">
        <v>329</v>
      </c>
    </row>
  </sheetData>
  <hyperlinks>
    <hyperlink ref="A26" r:id="rId1" tooltip="Scrivi a calcinotto@gmail.com" xr:uid="{01776627-1539-41C5-9C9B-02A0EF50115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9</vt:i4>
      </vt:variant>
    </vt:vector>
  </HeadingPairs>
  <TitlesOfParts>
    <vt:vector size="16" baseType="lpstr">
      <vt:lpstr>ISTRUZIONI</vt:lpstr>
      <vt:lpstr>MATRICI</vt:lpstr>
      <vt:lpstr>MOVIMENTI</vt:lpstr>
      <vt:lpstr>13 SETTIMANE</vt:lpstr>
      <vt:lpstr>ULTIME 4 SETTIMANE</vt:lpstr>
      <vt:lpstr>DSO E DPO</vt:lpstr>
      <vt:lpstr>OLTRE LE 13 SETTIMANE</vt:lpstr>
      <vt:lpstr>elConto</vt:lpstr>
      <vt:lpstr>elFatto</vt:lpstr>
      <vt:lpstr>elPagamento</vt:lpstr>
      <vt:lpstr>elStato</vt:lpstr>
      <vt:lpstr>lunediDiOggi</vt:lpstr>
      <vt:lpstr>saldoFondo</vt:lpstr>
      <vt:lpstr>saldoOperativo</vt:lpstr>
      <vt:lpstr>sogliaConto</vt:lpstr>
      <vt:lpstr>sogliaFondo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Edoardo Calcinotto</dc:creator>
  <cp:lastModifiedBy>Edoardo Calcinotto</cp:lastModifiedBy>
  <dcterms:created xsi:type="dcterms:W3CDTF">2026-07-27T09:47:32Z</dcterms:created>
  <dcterms:modified xsi:type="dcterms:W3CDTF">2026-08-01T08:22:28Z</dcterms:modified>
</cp:coreProperties>
</file>